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3920" windowHeight="8010" activeTab="1"/>
  </bookViews>
  <sheets>
    <sheet name="GEAR " sheetId="1" r:id="rId1"/>
    <sheet name="FOOD" sheetId="2" r:id="rId2"/>
    <sheet name="BOUNCE BAG" sheetId="3" r:id="rId3"/>
  </sheets>
  <definedNames>
    <definedName name="_xlnm.Print_Area" localSheetId="1">'FOOD'!$A$1:$I$61</definedName>
    <definedName name="_xlnm.Print_Area" localSheetId="0">'GEAR '!$A$1:$F$145</definedName>
  </definedNames>
  <calcPr fullCalcOnLoad="1"/>
</workbook>
</file>

<file path=xl/sharedStrings.xml><?xml version="1.0" encoding="utf-8"?>
<sst xmlns="http://schemas.openxmlformats.org/spreadsheetml/2006/main" count="911" uniqueCount="366">
  <si>
    <t>Item</t>
  </si>
  <si>
    <t>Description</t>
  </si>
  <si>
    <t>Size</t>
  </si>
  <si>
    <t>gm</t>
  </si>
  <si>
    <t>Backpack</t>
  </si>
  <si>
    <t>Whistle</t>
  </si>
  <si>
    <t>Full zip Std</t>
  </si>
  <si>
    <t>Sun glasses</t>
  </si>
  <si>
    <t>Knife</t>
  </si>
  <si>
    <t>Stove</t>
  </si>
  <si>
    <t>Fuel bottle</t>
  </si>
  <si>
    <t>Aluminium pot with lid</t>
  </si>
  <si>
    <t>Large cup</t>
  </si>
  <si>
    <t>Spork</t>
  </si>
  <si>
    <t xml:space="preserve"> </t>
  </si>
  <si>
    <t>Wilderness wash</t>
  </si>
  <si>
    <t>Sewing kit</t>
  </si>
  <si>
    <t>Large bandaids</t>
  </si>
  <si>
    <t>Small bandaids</t>
  </si>
  <si>
    <t>Antibiotics</t>
  </si>
  <si>
    <t>Anti-emetics</t>
  </si>
  <si>
    <t>Anti-diarrhea</t>
  </si>
  <si>
    <t>Codeine</t>
  </si>
  <si>
    <t>Paracetemol</t>
  </si>
  <si>
    <t>Neurophen</t>
  </si>
  <si>
    <t>Neurophen &amp; Codeine</t>
  </si>
  <si>
    <t>Tweezer</t>
  </si>
  <si>
    <t>Scissors</t>
  </si>
  <si>
    <t>LOOSE TOILETRIES</t>
  </si>
  <si>
    <t>Sunscreen jar</t>
  </si>
  <si>
    <t>Tissues</t>
  </si>
  <si>
    <t>Contact solution</t>
  </si>
  <si>
    <t>Contact case</t>
  </si>
  <si>
    <t>Shampoo</t>
  </si>
  <si>
    <t>Toothbrush</t>
  </si>
  <si>
    <t>SPARE CLOTHES</t>
  </si>
  <si>
    <t>Berghaus black</t>
  </si>
  <si>
    <t>Socks</t>
  </si>
  <si>
    <t>1 pair</t>
  </si>
  <si>
    <t>Icebreaker Wool</t>
  </si>
  <si>
    <t>L</t>
  </si>
  <si>
    <t>Dry Bag</t>
  </si>
  <si>
    <t>3/4 Shorts</t>
  </si>
  <si>
    <t>WEARING GEAR</t>
  </si>
  <si>
    <t>Icebreaker wool</t>
  </si>
  <si>
    <t>Knee high</t>
  </si>
  <si>
    <t xml:space="preserve">TOTAL GEAR </t>
  </si>
  <si>
    <t>TOTAL FOOD</t>
  </si>
  <si>
    <t>TOTAL WATER</t>
  </si>
  <si>
    <t>GRAND TOTAL</t>
  </si>
  <si>
    <t>Serving size</t>
  </si>
  <si>
    <t>Wt (g)</t>
  </si>
  <si>
    <t>Total Calories</t>
  </si>
  <si>
    <t>Granola</t>
  </si>
  <si>
    <t>Coffee Bags</t>
  </si>
  <si>
    <t>Fake sugar</t>
  </si>
  <si>
    <t>1 tbsp = 1 serve = 14g = 1 spork</t>
  </si>
  <si>
    <t>Total bkfst calories</t>
  </si>
  <si>
    <t>Calories /100g</t>
  </si>
  <si>
    <t>Total snack calories</t>
  </si>
  <si>
    <t>Kraft Cheddar Cream Cheese</t>
  </si>
  <si>
    <t>Total lunch calories</t>
  </si>
  <si>
    <t>Coconut Cream</t>
  </si>
  <si>
    <t>Beef mince dehydrated</t>
  </si>
  <si>
    <t>Chicken mince dehydrated</t>
  </si>
  <si>
    <t>Mixed veg dehydrated</t>
  </si>
  <si>
    <t>Rice vermecelli</t>
  </si>
  <si>
    <t>Shitake mushrooms</t>
  </si>
  <si>
    <t>Total dinner calories</t>
  </si>
  <si>
    <t>TOTAL CALORIES</t>
  </si>
  <si>
    <t>WEIGHT</t>
  </si>
  <si>
    <t>Extras</t>
  </si>
  <si>
    <t>Total wt</t>
  </si>
  <si>
    <t>No of serves</t>
  </si>
  <si>
    <t>Platypus</t>
  </si>
  <si>
    <t>Anti-Giardia</t>
  </si>
  <si>
    <t>Gastro-stop (Loperamide hydrochloride)</t>
  </si>
  <si>
    <t>3 tablets</t>
  </si>
  <si>
    <t xml:space="preserve">Avg daily bkfst calories </t>
  </si>
  <si>
    <t>Avg daily snack calories</t>
  </si>
  <si>
    <t>Avg daily dinner calories</t>
  </si>
  <si>
    <t>Avg daily lunch calories</t>
  </si>
  <si>
    <t>Avg daily TOTAL calories</t>
  </si>
  <si>
    <t xml:space="preserve">28 L </t>
  </si>
  <si>
    <t>Facecloth</t>
  </si>
  <si>
    <t>Trangia burner with 100ml fuel</t>
  </si>
  <si>
    <t>house &amp; car key, phone numbers, HCF</t>
  </si>
  <si>
    <t>Phone waterproof case</t>
  </si>
  <si>
    <t>AAA Alkaline</t>
  </si>
  <si>
    <t>Canvas gaiters</t>
  </si>
  <si>
    <t>L/S Shirt</t>
  </si>
  <si>
    <t>Mountain Design Humer</t>
  </si>
  <si>
    <t>(incl small &amp; large zip ties)</t>
  </si>
  <si>
    <t>ABSOLUTE TOTAL</t>
  </si>
  <si>
    <t>Head lamp &amp; 3 AAA batteries</t>
  </si>
  <si>
    <t>Multi tool - pliers, phillips, flat head, awl, saw</t>
  </si>
  <si>
    <t>Gortex Raincoat</t>
  </si>
  <si>
    <t>Sleeping Bag with bag</t>
  </si>
  <si>
    <t>Total protein (g)</t>
  </si>
  <si>
    <t>Water treatment tablets</t>
  </si>
  <si>
    <t>Water tube</t>
  </si>
  <si>
    <t>0.6m</t>
  </si>
  <si>
    <t>Breakfast food bag</t>
  </si>
  <si>
    <t>Ziplock</t>
  </si>
  <si>
    <t>325ml</t>
  </si>
  <si>
    <t>Holds 325ml</t>
  </si>
  <si>
    <t>U/W</t>
  </si>
  <si>
    <t>Camera case</t>
  </si>
  <si>
    <t>reading glasses</t>
  </si>
  <si>
    <t>compass</t>
  </si>
  <si>
    <t>Water bag x 2</t>
  </si>
  <si>
    <t>GPS &amp; case &amp; 2 AA batteries</t>
  </si>
  <si>
    <t>S/S Shirt with Zip neck</t>
  </si>
  <si>
    <t>Paddy Pallin</t>
  </si>
  <si>
    <t>LowePro</t>
  </si>
  <si>
    <t>1 pencil</t>
  </si>
  <si>
    <t>W M</t>
  </si>
  <si>
    <t>Cap</t>
  </si>
  <si>
    <t>3/4 Rain Pants</t>
  </si>
  <si>
    <t>Cranberries (mixed with cereal)</t>
  </si>
  <si>
    <t>15g per serve</t>
  </si>
  <si>
    <t>Chocolate bar</t>
  </si>
  <si>
    <t>1 per day = 50g ea</t>
  </si>
  <si>
    <t>Almond flakes (mixed with cereal)</t>
  </si>
  <si>
    <t>Mountain bread</t>
  </si>
  <si>
    <t xml:space="preserve">Tomato slices </t>
  </si>
  <si>
    <t>Rice pre-cooked &amp; dehydrated</t>
  </si>
  <si>
    <t>Billabong grey</t>
  </si>
  <si>
    <t>Neck Warmer</t>
  </si>
  <si>
    <t>Polartec Kaos Black</t>
  </si>
  <si>
    <t>Kahlua</t>
  </si>
  <si>
    <t>13% protein</t>
  </si>
  <si>
    <t>600 gm/day</t>
  </si>
  <si>
    <t>Notepad</t>
  </si>
  <si>
    <t>Medium pot</t>
  </si>
  <si>
    <t>Kahlua bottle</t>
  </si>
  <si>
    <t>335ml</t>
  </si>
  <si>
    <t>2 L</t>
  </si>
  <si>
    <t>Kathmandu 1L x 2</t>
  </si>
  <si>
    <t>Small clip on compass</t>
  </si>
  <si>
    <t>Waterproof plastic jar</t>
  </si>
  <si>
    <t>Cable ties small x2, long x 2, &amp; wire</t>
  </si>
  <si>
    <t>thread, curved needle, material</t>
  </si>
  <si>
    <t>Small</t>
  </si>
  <si>
    <t>Matches &amp; case</t>
  </si>
  <si>
    <t>3 Extra AAA batteries &amp; case for headlamp</t>
  </si>
  <si>
    <t>ID License, credit card, eftpos, key</t>
  </si>
  <si>
    <t>Waterproof jar for medications &amp; bandaids</t>
  </si>
  <si>
    <t>Contents of jar (detailed below)</t>
  </si>
  <si>
    <t>Medication instructions, emergency proceedures &amp; contacts list</t>
  </si>
  <si>
    <t xml:space="preserve">Spenco adhesive knit blister sheet </t>
  </si>
  <si>
    <t>Thermometer for fever</t>
  </si>
  <si>
    <t>6g</t>
  </si>
  <si>
    <t>4g</t>
  </si>
  <si>
    <t>8g</t>
  </si>
  <si>
    <t>16g</t>
  </si>
  <si>
    <t>Toothpaste</t>
  </si>
  <si>
    <t>2.0L</t>
  </si>
  <si>
    <t>2 wraps (8 squares) = 1 serve = 50g</t>
  </si>
  <si>
    <t>Serving size (g)</t>
  </si>
  <si>
    <t>Total Wt (g)</t>
  </si>
  <si>
    <t>Red plastic</t>
  </si>
  <si>
    <t>3 L x 2</t>
  </si>
  <si>
    <t>Lighter, Primus</t>
  </si>
  <si>
    <t>Gel blister bandaids</t>
  </si>
  <si>
    <t>Elastoplast</t>
  </si>
  <si>
    <t>4 full sheets</t>
  </si>
  <si>
    <t>L/S Polartec Pullover</t>
  </si>
  <si>
    <t>25g = 1 serve = 100ml (halved)</t>
  </si>
  <si>
    <t>Next G Phone</t>
  </si>
  <si>
    <t>Aiming for</t>
  </si>
  <si>
    <t>Setopress bandage 10cm x 3.5m unstretched</t>
  </si>
  <si>
    <t>Tea bags</t>
  </si>
  <si>
    <t>Gastrolyte</t>
  </si>
  <si>
    <t>Leukoplast 5cm brown waterproof tape</t>
  </si>
  <si>
    <t>protective wipes for tape</t>
  </si>
  <si>
    <t>Skin Prep Wipes</t>
  </si>
  <si>
    <t>Pressure Imobilisation Bandage for snakes</t>
  </si>
  <si>
    <t>5m - with half removed to decrease wt</t>
  </si>
  <si>
    <t>8 tablets (20g)</t>
  </si>
  <si>
    <t>FIRST AID &amp; EMERGENCY</t>
  </si>
  <si>
    <t>REPAIRS</t>
  </si>
  <si>
    <t>M</t>
  </si>
  <si>
    <t>Black</t>
  </si>
  <si>
    <t>6 x 4 cm Elastoplast</t>
  </si>
  <si>
    <t>Anti- inflamatory (non-steroidal)</t>
  </si>
  <si>
    <t>Fenac 50mg (5 days)</t>
  </si>
  <si>
    <t>Pramin 10mg ( Metoclopramide) (5 days)</t>
  </si>
  <si>
    <t>Codapane Forte 30mg (Paracetamol &amp; Codeine Phosphate)</t>
  </si>
  <si>
    <t>Ibilex (Cephalexin) 500mg (Full course)</t>
  </si>
  <si>
    <t>Simplotan 500mg (Full Course)</t>
  </si>
  <si>
    <t>Panafen Plus 200mg Ibuprofen &amp; 12.5mg Codeine</t>
  </si>
  <si>
    <t>Tent tube splint</t>
  </si>
  <si>
    <t>Duct tape</t>
  </si>
  <si>
    <t>Camera &amp; battery</t>
  </si>
  <si>
    <t>Spare phone battery</t>
  </si>
  <si>
    <t>Panasonic Lumix DMC TZ7</t>
  </si>
  <si>
    <t>Spare camera batteries</t>
  </si>
  <si>
    <t>eTrex Vista &amp; Oz Topo maps V2.1b</t>
  </si>
  <si>
    <t>Self raising flour</t>
  </si>
  <si>
    <t>200g</t>
  </si>
  <si>
    <t>Spicy snack</t>
  </si>
  <si>
    <t xml:space="preserve">Note aiming for 15 kg including Gear, Food &amp; 2L of Water </t>
  </si>
  <si>
    <t>Shoes</t>
  </si>
  <si>
    <t>Salomon Fury</t>
  </si>
  <si>
    <t xml:space="preserve">10ml per night </t>
  </si>
  <si>
    <t xml:space="preserve">2 packs of 9 tissues </t>
  </si>
  <si>
    <t>Lip balm</t>
  </si>
  <si>
    <t>6m of 2mm cord</t>
  </si>
  <si>
    <t>Wind screen</t>
  </si>
  <si>
    <t>Aluminium</t>
  </si>
  <si>
    <t>Pot stand</t>
  </si>
  <si>
    <t>2mm Expanded EVA foam for ankle</t>
  </si>
  <si>
    <t>Mirror (Use aluminium windscreen)</t>
  </si>
  <si>
    <t>1400ml</t>
  </si>
  <si>
    <t>Includes AA case (Note 2 AA batteries = GPS duration of 2 days with 8 hours constant use)</t>
  </si>
  <si>
    <t>50g =1 serve</t>
  </si>
  <si>
    <t>Powdered Skim Milk (mixed with cereal)</t>
  </si>
  <si>
    <t>Powdered Skim milk</t>
  </si>
  <si>
    <t>14g = 1 spork = 125ml</t>
  </si>
  <si>
    <t xml:space="preserve">Tent - 2 skin </t>
  </si>
  <si>
    <t xml:space="preserve">  </t>
  </si>
  <si>
    <t>Mountain Hardware Sprite 1 with outer &amp; inner skin,poles, pegs</t>
  </si>
  <si>
    <t>30g per serve (35g for strenuous walks)</t>
  </si>
  <si>
    <t>4  Extra AA Lithium Batteries for GPS</t>
  </si>
  <si>
    <t>DINNER x 7</t>
  </si>
  <si>
    <t>LUNCH x 7</t>
  </si>
  <si>
    <t>BREAKFAST x 7</t>
  </si>
  <si>
    <t>SNACKS x 7</t>
  </si>
  <si>
    <t>100g</t>
  </si>
  <si>
    <t>AM/FM Radio incl earphones &amp; AAA battery</t>
  </si>
  <si>
    <t>SONY</t>
  </si>
  <si>
    <t>Overmitts</t>
  </si>
  <si>
    <t>Green &amp; grey PP with zip</t>
  </si>
  <si>
    <t>MontBell Womens Alpine Vest Black</t>
  </si>
  <si>
    <t>Wool gloves</t>
  </si>
  <si>
    <t>Down vest</t>
  </si>
  <si>
    <t>DEET Insecticide</t>
  </si>
  <si>
    <t>Burns dressing</t>
  </si>
  <si>
    <t>Plastic gloves (also for rain)</t>
  </si>
  <si>
    <t>Icebreaker Wool Padded</t>
  </si>
  <si>
    <t>Padded socks</t>
  </si>
  <si>
    <t>Beanie</t>
  </si>
  <si>
    <t>Kaos black/blue</t>
  </si>
  <si>
    <t>Silk Gloves</t>
  </si>
  <si>
    <t xml:space="preserve">Pants </t>
  </si>
  <si>
    <t xml:space="preserve">Small MacPac 6th Sense Grey </t>
  </si>
  <si>
    <t>Outdoor research nylon</t>
  </si>
  <si>
    <t>Down Jacket</t>
  </si>
  <si>
    <t>Macpac Womens Black</t>
  </si>
  <si>
    <t>Western Mountaineering Hooded Summerlite -2</t>
  </si>
  <si>
    <t>2 spare lighters</t>
  </si>
  <si>
    <t xml:space="preserve">Metho </t>
  </si>
  <si>
    <t>500ml</t>
  </si>
  <si>
    <t>spare camera &amp; case</t>
  </si>
  <si>
    <t>Extra contact lens L &amp; R</t>
  </si>
  <si>
    <t>Snow boots</t>
  </si>
  <si>
    <t>Salomon</t>
  </si>
  <si>
    <t>R=2.5</t>
  </si>
  <si>
    <t>Personal Locator Beacon</t>
  </si>
  <si>
    <t>Outdoor Research Hydrolite (Doubles as water bag)</t>
  </si>
  <si>
    <t>Stage 1    8 days</t>
  </si>
  <si>
    <t>Rockmelon dehydrated</t>
  </si>
  <si>
    <t>Pineapple dehydrated</t>
  </si>
  <si>
    <t>(Note assumes packed lunch for Day 1 &amp; evening meal supplied at RV on last day)</t>
  </si>
  <si>
    <t>60g=1serve</t>
  </si>
  <si>
    <t>60g per serve</t>
  </si>
  <si>
    <t xml:space="preserve">Peanut butter </t>
  </si>
  <si>
    <t>Maggi Packet</t>
  </si>
  <si>
    <t>Butter Chicken X 2</t>
  </si>
  <si>
    <t>Chicken Curry x 2</t>
  </si>
  <si>
    <t>Satay x 1</t>
  </si>
  <si>
    <t>Curry leaves</t>
  </si>
  <si>
    <t>Lime leaves</t>
  </si>
  <si>
    <t>Fried onions</t>
  </si>
  <si>
    <t>Stage 2    8 days</t>
  </si>
  <si>
    <t>(Note evening meal supplied at RV on last day)</t>
  </si>
  <si>
    <t>BREAKFAST x 8</t>
  </si>
  <si>
    <t>SNACKS x 8</t>
  </si>
  <si>
    <t>LUNCH x 8</t>
  </si>
  <si>
    <t>Stage 3    6 days</t>
  </si>
  <si>
    <t>BREAKFAST x 6</t>
  </si>
  <si>
    <t>SNACKS x 6</t>
  </si>
  <si>
    <t>LUNCH x 6</t>
  </si>
  <si>
    <t>DINNER x 5</t>
  </si>
  <si>
    <t>60g per serve I serve to satay dinner</t>
  </si>
  <si>
    <t>Turkish delight</t>
  </si>
  <si>
    <t>Stage 4    7 days</t>
  </si>
  <si>
    <t>DINNER x 6</t>
  </si>
  <si>
    <t>Stage 5    6 days</t>
  </si>
  <si>
    <t>Stage 6    5 days</t>
  </si>
  <si>
    <t>BREAKFAST x 5</t>
  </si>
  <si>
    <t>SNACKS x 5</t>
  </si>
  <si>
    <t>LUNCH x 5</t>
  </si>
  <si>
    <t>(Note evening meal supplied at  home on last day)</t>
  </si>
  <si>
    <t>Sesame Bar</t>
  </si>
  <si>
    <t>1 per day = 40g ea</t>
  </si>
  <si>
    <t>3 per week on wet days/ or alt bkfst</t>
  </si>
  <si>
    <t>Trail bars X 3 (32g ea)</t>
  </si>
  <si>
    <t>Trail bars X 3 (32g  &amp; 118cal ea)</t>
  </si>
  <si>
    <t>Kraft yellow Jar (For peanut butter)</t>
  </si>
  <si>
    <t>Food jar X 1</t>
  </si>
  <si>
    <t>Map case &amp; 2 mini carabiners</t>
  </si>
  <si>
    <t>1 pack</t>
  </si>
  <si>
    <t>2X 1:100,000 Maps</t>
  </si>
  <si>
    <t>Matches, extra lighter, rubber fire starters &amp; case</t>
  </si>
  <si>
    <t>60g per serve (1 serve to satay dinner)</t>
  </si>
  <si>
    <t>60g per serve (1 extra serve for dinner)</t>
  </si>
  <si>
    <t>Tuna Packet</t>
  </si>
  <si>
    <t>Salmon packet x 2</t>
  </si>
  <si>
    <t>100g per serve</t>
  </si>
  <si>
    <t>Peanut butter (1 serve to satay dinner)</t>
  </si>
  <si>
    <t>AAWT 2010</t>
  </si>
  <si>
    <t xml:space="preserve">Waterproof socks </t>
  </si>
  <si>
    <t>Sealskins</t>
  </si>
  <si>
    <t>Waterproof bag</t>
  </si>
  <si>
    <t>Total of 425ml is enough for 7 days supplemented with firewood or 4 days no fire (cooking brkfst &amp; dinner)</t>
  </si>
  <si>
    <t>One Planet Womens WBA with lid</t>
  </si>
  <si>
    <t>Womens M</t>
  </si>
  <si>
    <t>Plastic bucket for pot &amp; washing</t>
  </si>
  <si>
    <t>As the weather changes - trade to lighter/heavier gear at RV - see contents of bounce bag</t>
  </si>
  <si>
    <t xml:space="preserve">Icebreaker Wool </t>
  </si>
  <si>
    <t>XC ski gloves</t>
  </si>
  <si>
    <t>Chicken Curry x 1</t>
  </si>
  <si>
    <t xml:space="preserve">Masman Curry Paste </t>
  </si>
  <si>
    <t>Asian Home Gourmet</t>
  </si>
  <si>
    <t>Laksa X 1</t>
  </si>
  <si>
    <t>Butter Chicken X 1</t>
  </si>
  <si>
    <t>Kimchi Soup (Korean)</t>
  </si>
  <si>
    <t>Tom Yum Soup (Thai)</t>
  </si>
  <si>
    <t>Dan Dan Noodle (Chinese)</t>
  </si>
  <si>
    <t>Bean Curd x 3</t>
  </si>
  <si>
    <t>Coconut Cream x 4</t>
  </si>
  <si>
    <t>Wide Rice vermecelli</t>
  </si>
  <si>
    <t>Narrow Rice vermecelli</t>
  </si>
  <si>
    <t>Mixed veg dehydrated (Carrot)</t>
  </si>
  <si>
    <t>10g per serve</t>
  </si>
  <si>
    <t>Mixed veg dehydrated (Brocolli)</t>
  </si>
  <si>
    <t>10g perserve</t>
  </si>
  <si>
    <t>Bean Curd x 2</t>
  </si>
  <si>
    <t>Seaweed</t>
  </si>
  <si>
    <t>2.5g per serve of soup</t>
  </si>
  <si>
    <t>4g = 1 spork per serve of soup</t>
  </si>
  <si>
    <t>Lime / curry leaves &amp; salt</t>
  </si>
  <si>
    <t>10g perserve of soup</t>
  </si>
  <si>
    <t>10g per serve of soup</t>
  </si>
  <si>
    <t>7 days @ 540gm per day</t>
  </si>
  <si>
    <t>DINNER x 8</t>
  </si>
  <si>
    <t>Kimchi Soup (Korean) x 2</t>
  </si>
  <si>
    <t>Tom Yum Soup (Thai) x 2</t>
  </si>
  <si>
    <t>DINNER x 7 Shared with Mike</t>
  </si>
  <si>
    <t>Silk gloves</t>
  </si>
  <si>
    <t>Polartec mitts</t>
  </si>
  <si>
    <t>Polartec L/S shirt</t>
  </si>
  <si>
    <t>Ex Officio Black</t>
  </si>
  <si>
    <t>3/4 Pants</t>
  </si>
  <si>
    <t>Revised 1/02/10</t>
  </si>
  <si>
    <t>Rain gloves</t>
  </si>
  <si>
    <t>Switched to winter bag at Kiandra</t>
  </si>
  <si>
    <t>Half size</t>
  </si>
  <si>
    <t>Panasonic (1 battery last 7 days of moderate use, if don't take videos)</t>
  </si>
  <si>
    <t>Tent light</t>
  </si>
  <si>
    <t>Thermarest with bag</t>
  </si>
  <si>
    <t>Kathmandu</t>
  </si>
  <si>
    <t>Fuel (Metho)</t>
  </si>
  <si>
    <t>Kathmandu Black NRG cut below the knees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</si>
</sst>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164" fontId="1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164" fontId="12" fillId="33" borderId="0" xfId="0" applyNumberFormat="1" applyFont="1" applyFill="1" applyAlignment="1">
      <alignment wrapText="1"/>
    </xf>
    <xf numFmtId="164" fontId="11" fillId="33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6" fontId="14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22">
      <selection activeCell="C127" sqref="C127"/>
    </sheetView>
  </sheetViews>
  <sheetFormatPr defaultColWidth="9.140625" defaultRowHeight="12.75"/>
  <cols>
    <col min="1" max="1" width="4.8515625" style="43" customWidth="1"/>
    <col min="2" max="2" width="49.00390625" style="43" customWidth="1"/>
    <col min="3" max="3" width="51.00390625" style="44" customWidth="1"/>
    <col min="4" max="4" width="15.57421875" style="43" customWidth="1"/>
    <col min="5" max="5" width="10.8515625" style="43" customWidth="1"/>
    <col min="6" max="6" width="12.57421875" style="45" customWidth="1"/>
    <col min="7" max="16384" width="9.140625" style="45" customWidth="1"/>
  </cols>
  <sheetData>
    <row r="1" spans="1:6" ht="15.75">
      <c r="A1" s="43" t="s">
        <v>14</v>
      </c>
      <c r="B1" s="11" t="s">
        <v>312</v>
      </c>
      <c r="C1" s="44" t="s">
        <v>356</v>
      </c>
      <c r="D1" s="11"/>
      <c r="F1" s="43"/>
    </row>
    <row r="2" spans="1:6" s="12" customFormat="1" ht="31.5" customHeight="1">
      <c r="A2" s="11"/>
      <c r="B2" s="11" t="s">
        <v>0</v>
      </c>
      <c r="C2" s="46" t="s">
        <v>1</v>
      </c>
      <c r="D2" s="11" t="s">
        <v>2</v>
      </c>
      <c r="E2" s="47" t="s">
        <v>51</v>
      </c>
      <c r="F2" s="48" t="s">
        <v>72</v>
      </c>
    </row>
    <row r="3" spans="2:7" ht="15">
      <c r="B3" s="43" t="s">
        <v>4</v>
      </c>
      <c r="C3" s="44" t="s">
        <v>317</v>
      </c>
      <c r="D3" s="43" t="s">
        <v>318</v>
      </c>
      <c r="E3" s="43">
        <v>2100</v>
      </c>
      <c r="G3" s="45" t="s">
        <v>14</v>
      </c>
    </row>
    <row r="4" spans="2:5" ht="30">
      <c r="B4" s="43" t="s">
        <v>220</v>
      </c>
      <c r="C4" s="49" t="s">
        <v>222</v>
      </c>
      <c r="D4" s="45"/>
      <c r="E4" s="45">
        <v>1560</v>
      </c>
    </row>
    <row r="5" spans="2:5" ht="15">
      <c r="B5" s="43" t="s">
        <v>361</v>
      </c>
      <c r="C5" s="49" t="s">
        <v>363</v>
      </c>
      <c r="D5" s="45"/>
      <c r="E5" s="45">
        <v>14</v>
      </c>
    </row>
    <row r="6" spans="2:7" ht="15">
      <c r="B6" s="43" t="s">
        <v>97</v>
      </c>
      <c r="C6" s="44" t="s">
        <v>250</v>
      </c>
      <c r="D6" s="43" t="s">
        <v>6</v>
      </c>
      <c r="E6" s="43">
        <v>525</v>
      </c>
      <c r="G6" s="45" t="s">
        <v>358</v>
      </c>
    </row>
    <row r="7" spans="1:5" ht="15">
      <c r="A7" s="43" t="s">
        <v>14</v>
      </c>
      <c r="B7" s="43" t="s">
        <v>362</v>
      </c>
      <c r="C7" s="44" t="s">
        <v>359</v>
      </c>
      <c r="D7" s="43" t="s">
        <v>258</v>
      </c>
      <c r="E7" s="43">
        <v>412</v>
      </c>
    </row>
    <row r="8" spans="2:5" s="43" customFormat="1" ht="14.25" customHeight="1">
      <c r="B8" s="43" t="s">
        <v>111</v>
      </c>
      <c r="C8" s="44" t="s">
        <v>198</v>
      </c>
      <c r="E8" s="43">
        <v>204</v>
      </c>
    </row>
    <row r="9" spans="2:5" s="43" customFormat="1" ht="15" customHeight="1">
      <c r="B9" s="43" t="s">
        <v>259</v>
      </c>
      <c r="C9" s="44"/>
      <c r="E9" s="43">
        <v>200</v>
      </c>
    </row>
    <row r="10" spans="1:5" s="43" customFormat="1" ht="15">
      <c r="A10" s="43" t="s">
        <v>14</v>
      </c>
      <c r="B10" s="43" t="s">
        <v>169</v>
      </c>
      <c r="C10" s="44"/>
      <c r="E10" s="43">
        <v>214</v>
      </c>
    </row>
    <row r="11" spans="2:5" s="43" customFormat="1" ht="15">
      <c r="B11" s="43" t="s">
        <v>87</v>
      </c>
      <c r="C11" s="44"/>
      <c r="E11" s="43">
        <v>18</v>
      </c>
    </row>
    <row r="12" spans="1:5" s="43" customFormat="1" ht="15">
      <c r="A12" s="43" t="s">
        <v>14</v>
      </c>
      <c r="B12" s="43" t="s">
        <v>194</v>
      </c>
      <c r="C12" s="44" t="s">
        <v>196</v>
      </c>
      <c r="E12" s="43">
        <v>226</v>
      </c>
    </row>
    <row r="13" spans="2:5" s="43" customFormat="1" ht="15">
      <c r="B13" s="43" t="s">
        <v>107</v>
      </c>
      <c r="C13" s="44" t="s">
        <v>114</v>
      </c>
      <c r="E13" s="43">
        <v>54</v>
      </c>
    </row>
    <row r="14" spans="2:5" s="43" customFormat="1" ht="30">
      <c r="B14" s="43" t="s">
        <v>197</v>
      </c>
      <c r="C14" s="44" t="s">
        <v>360</v>
      </c>
      <c r="D14" s="43">
        <v>1</v>
      </c>
      <c r="E14" s="43">
        <v>22</v>
      </c>
    </row>
    <row r="15" spans="2:5" s="43" customFormat="1" ht="15">
      <c r="B15" s="43" t="s">
        <v>7</v>
      </c>
      <c r="C15" s="44"/>
      <c r="E15" s="43">
        <v>18</v>
      </c>
    </row>
    <row r="16" spans="2:5" ht="15">
      <c r="B16" s="43" t="s">
        <v>5</v>
      </c>
      <c r="E16" s="43">
        <v>2</v>
      </c>
    </row>
    <row r="17" spans="2:5" ht="15">
      <c r="B17" s="43" t="s">
        <v>8</v>
      </c>
      <c r="E17" s="43">
        <v>22</v>
      </c>
    </row>
    <row r="18" spans="2:5" ht="15">
      <c r="B18" s="43" t="s">
        <v>13</v>
      </c>
      <c r="E18" s="43">
        <v>6</v>
      </c>
    </row>
    <row r="19" spans="2:5" ht="15">
      <c r="B19" s="43" t="s">
        <v>163</v>
      </c>
      <c r="C19" s="44" t="s">
        <v>143</v>
      </c>
      <c r="E19" s="43">
        <v>34</v>
      </c>
    </row>
    <row r="20" spans="2:6" s="43" customFormat="1" ht="15">
      <c r="B20" s="43" t="s">
        <v>305</v>
      </c>
      <c r="C20" s="44"/>
      <c r="E20" s="43">
        <v>46</v>
      </c>
      <c r="F20" s="45"/>
    </row>
    <row r="21" spans="1:5" ht="15">
      <c r="A21" s="43" t="s">
        <v>14</v>
      </c>
      <c r="B21" s="43" t="s">
        <v>9</v>
      </c>
      <c r="C21" s="44" t="s">
        <v>85</v>
      </c>
      <c r="E21" s="43">
        <v>208</v>
      </c>
    </row>
    <row r="22" spans="2:5" ht="15">
      <c r="B22" s="43" t="s">
        <v>10</v>
      </c>
      <c r="C22" s="44" t="s">
        <v>105</v>
      </c>
      <c r="E22" s="43">
        <v>60</v>
      </c>
    </row>
    <row r="23" spans="2:7" ht="45">
      <c r="B23" s="43" t="s">
        <v>364</v>
      </c>
      <c r="C23" s="44" t="s">
        <v>316</v>
      </c>
      <c r="D23" s="43" t="s">
        <v>104</v>
      </c>
      <c r="E23" s="43">
        <v>325</v>
      </c>
      <c r="G23" s="43"/>
    </row>
    <row r="24" spans="2:5" ht="15">
      <c r="B24" s="44" t="s">
        <v>134</v>
      </c>
      <c r="C24" s="44" t="s">
        <v>11</v>
      </c>
      <c r="D24" s="44" t="s">
        <v>214</v>
      </c>
      <c r="E24" s="43">
        <v>108</v>
      </c>
    </row>
    <row r="25" spans="2:5" ht="15">
      <c r="B25" s="43" t="s">
        <v>12</v>
      </c>
      <c r="C25" s="44" t="s">
        <v>161</v>
      </c>
      <c r="D25" s="43" t="s">
        <v>14</v>
      </c>
      <c r="E25" s="43">
        <v>54</v>
      </c>
    </row>
    <row r="26" spans="2:5" ht="15">
      <c r="B26" s="43" t="s">
        <v>211</v>
      </c>
      <c r="E26" s="43">
        <v>22</v>
      </c>
    </row>
    <row r="27" spans="2:5" ht="15">
      <c r="B27" s="43" t="s">
        <v>209</v>
      </c>
      <c r="C27" s="44" t="s">
        <v>210</v>
      </c>
      <c r="E27" s="43">
        <v>16</v>
      </c>
    </row>
    <row r="28" spans="2:6" s="43" customFormat="1" ht="15">
      <c r="B28" s="43" t="s">
        <v>319</v>
      </c>
      <c r="C28" s="44"/>
      <c r="E28" s="43">
        <v>60</v>
      </c>
      <c r="F28" s="45"/>
    </row>
    <row r="29" spans="2:6" s="43" customFormat="1" ht="15">
      <c r="B29" s="43" t="s">
        <v>301</v>
      </c>
      <c r="C29" s="44" t="s">
        <v>300</v>
      </c>
      <c r="D29" s="43" t="s">
        <v>14</v>
      </c>
      <c r="E29" s="43">
        <v>22</v>
      </c>
      <c r="F29" s="45"/>
    </row>
    <row r="30" spans="2:6" s="43" customFormat="1" ht="15">
      <c r="B30" s="43" t="s">
        <v>135</v>
      </c>
      <c r="C30" s="44" t="s">
        <v>136</v>
      </c>
      <c r="E30" s="43">
        <v>40</v>
      </c>
      <c r="F30" s="45"/>
    </row>
    <row r="31" spans="2:5" ht="15">
      <c r="B31" s="43" t="s">
        <v>102</v>
      </c>
      <c r="C31" s="44" t="s">
        <v>103</v>
      </c>
      <c r="D31" s="43">
        <v>4</v>
      </c>
      <c r="E31" s="43">
        <v>10</v>
      </c>
    </row>
    <row r="32" spans="2:5" ht="15">
      <c r="B32" s="43" t="s">
        <v>110</v>
      </c>
      <c r="C32" s="44" t="s">
        <v>138</v>
      </c>
      <c r="D32" s="43" t="s">
        <v>137</v>
      </c>
      <c r="E32" s="43">
        <v>40</v>
      </c>
    </row>
    <row r="33" spans="2:5" ht="15">
      <c r="B33" s="43" t="s">
        <v>110</v>
      </c>
      <c r="C33" s="44" t="s">
        <v>74</v>
      </c>
      <c r="D33" s="43" t="s">
        <v>162</v>
      </c>
      <c r="E33" s="43">
        <v>120</v>
      </c>
    </row>
    <row r="34" spans="1:5" ht="12" customHeight="1">
      <c r="A34" s="45"/>
      <c r="B34" s="43" t="s">
        <v>99</v>
      </c>
      <c r="C34" s="49"/>
      <c r="D34" s="45">
        <v>50</v>
      </c>
      <c r="E34" s="45">
        <v>6</v>
      </c>
    </row>
    <row r="35" spans="2:5" ht="15">
      <c r="B35" s="43" t="s">
        <v>94</v>
      </c>
      <c r="E35" s="43">
        <v>98</v>
      </c>
    </row>
    <row r="36" spans="2:5" ht="15">
      <c r="B36" s="43" t="s">
        <v>304</v>
      </c>
      <c r="C36" s="50"/>
      <c r="D36" s="51"/>
      <c r="E36" s="43">
        <v>100</v>
      </c>
    </row>
    <row r="37" spans="2:5" ht="15">
      <c r="B37" s="43" t="s">
        <v>302</v>
      </c>
      <c r="C37" s="50"/>
      <c r="D37" s="51"/>
      <c r="E37" s="43">
        <v>84</v>
      </c>
    </row>
    <row r="38" spans="2:5" ht="15">
      <c r="B38" s="43" t="s">
        <v>133</v>
      </c>
      <c r="C38" s="50"/>
      <c r="D38" s="51"/>
      <c r="E38" s="43">
        <v>10</v>
      </c>
    </row>
    <row r="39" spans="2:5" ht="15">
      <c r="B39" s="43" t="s">
        <v>108</v>
      </c>
      <c r="C39" s="50"/>
      <c r="D39" s="51"/>
      <c r="E39" s="43">
        <v>12</v>
      </c>
    </row>
    <row r="40" spans="2:5" ht="15">
      <c r="B40" s="43" t="s">
        <v>109</v>
      </c>
      <c r="C40" s="50"/>
      <c r="D40" s="51"/>
      <c r="E40" s="43">
        <v>50</v>
      </c>
    </row>
    <row r="41" spans="2:5" ht="15">
      <c r="B41" s="43" t="s">
        <v>139</v>
      </c>
      <c r="C41" s="50"/>
      <c r="D41" s="51"/>
      <c r="E41" s="43">
        <v>15</v>
      </c>
    </row>
    <row r="42" spans="2:5" ht="15">
      <c r="B42" s="43" t="s">
        <v>115</v>
      </c>
      <c r="C42" s="50"/>
      <c r="D42" s="51"/>
      <c r="E42" s="43">
        <v>8</v>
      </c>
    </row>
    <row r="43" ht="15">
      <c r="F43" s="45">
        <f>SUM(E3:E43)</f>
        <v>7145</v>
      </c>
    </row>
    <row r="45" spans="2:5" ht="15.75">
      <c r="B45" s="11" t="s">
        <v>0</v>
      </c>
      <c r="C45" s="46" t="s">
        <v>1</v>
      </c>
      <c r="D45" s="11" t="s">
        <v>2</v>
      </c>
      <c r="E45" s="11" t="s">
        <v>3</v>
      </c>
    </row>
    <row r="46" ht="15">
      <c r="B46" s="52" t="s">
        <v>181</v>
      </c>
    </row>
    <row r="47" spans="2:7" ht="15">
      <c r="B47" s="43" t="s">
        <v>140</v>
      </c>
      <c r="E47" s="43">
        <v>34</v>
      </c>
      <c r="G47" s="45" t="s">
        <v>14</v>
      </c>
    </row>
    <row r="48" spans="2:5" ht="15">
      <c r="B48" s="43" t="s">
        <v>141</v>
      </c>
      <c r="C48" s="44" t="s">
        <v>92</v>
      </c>
      <c r="E48" s="43">
        <v>14</v>
      </c>
    </row>
    <row r="49" spans="2:5" ht="15">
      <c r="B49" s="43" t="s">
        <v>208</v>
      </c>
      <c r="E49" s="43">
        <v>8</v>
      </c>
    </row>
    <row r="50" spans="2:5" ht="15">
      <c r="B50" s="43" t="s">
        <v>193</v>
      </c>
      <c r="E50" s="43">
        <v>8</v>
      </c>
    </row>
    <row r="51" spans="2:5" ht="12.75" customHeight="1">
      <c r="B51" s="43" t="s">
        <v>16</v>
      </c>
      <c r="C51" s="44" t="s">
        <v>142</v>
      </c>
      <c r="E51" s="43">
        <v>16</v>
      </c>
    </row>
    <row r="52" spans="2:6" s="43" customFormat="1" ht="30">
      <c r="B52" s="43" t="s">
        <v>224</v>
      </c>
      <c r="C52" s="44" t="s">
        <v>215</v>
      </c>
      <c r="D52" s="43">
        <v>4</v>
      </c>
      <c r="E52" s="43">
        <v>100</v>
      </c>
      <c r="F52" s="45"/>
    </row>
    <row r="53" spans="2:5" ht="15">
      <c r="B53" s="44" t="s">
        <v>145</v>
      </c>
      <c r="C53" s="44" t="s">
        <v>88</v>
      </c>
      <c r="D53" s="43">
        <v>3</v>
      </c>
      <c r="E53" s="43">
        <v>42</v>
      </c>
    </row>
    <row r="54" spans="2:5" ht="15">
      <c r="B54" s="43" t="s">
        <v>100</v>
      </c>
      <c r="C54" s="44" t="s">
        <v>101</v>
      </c>
      <c r="E54" s="43">
        <v>10</v>
      </c>
    </row>
    <row r="55" spans="2:5" ht="15">
      <c r="B55" s="43" t="s">
        <v>95</v>
      </c>
      <c r="E55" s="43">
        <v>80</v>
      </c>
    </row>
    <row r="56" spans="2:5" ht="15">
      <c r="B56" s="53">
        <v>100</v>
      </c>
      <c r="E56" s="43">
        <v>0</v>
      </c>
    </row>
    <row r="57" spans="2:5" ht="15">
      <c r="B57" s="43" t="s">
        <v>146</v>
      </c>
      <c r="C57" s="44" t="s">
        <v>86</v>
      </c>
      <c r="E57" s="43">
        <v>1</v>
      </c>
    </row>
    <row r="58" spans="2:5" ht="15">
      <c r="B58" s="43" t="s">
        <v>144</v>
      </c>
      <c r="E58" s="43">
        <v>18</v>
      </c>
    </row>
    <row r="59" spans="2:5" ht="15">
      <c r="B59" s="43" t="s">
        <v>195</v>
      </c>
      <c r="E59" s="43">
        <v>28</v>
      </c>
    </row>
    <row r="60" ht="15">
      <c r="F60" s="45">
        <f>SUM(E47:E60)</f>
        <v>359</v>
      </c>
    </row>
    <row r="62" ht="15">
      <c r="B62" s="52" t="s">
        <v>180</v>
      </c>
    </row>
    <row r="63" spans="2:5" ht="15">
      <c r="B63" s="43" t="s">
        <v>315</v>
      </c>
      <c r="E63" s="43">
        <v>22</v>
      </c>
    </row>
    <row r="64" spans="2:5" ht="14.25" customHeight="1">
      <c r="B64" s="43" t="s">
        <v>177</v>
      </c>
      <c r="C64" s="44" t="s">
        <v>171</v>
      </c>
      <c r="D64" s="43">
        <v>2</v>
      </c>
      <c r="E64" s="43">
        <v>128</v>
      </c>
    </row>
    <row r="65" spans="2:5" ht="15">
      <c r="B65" s="43" t="s">
        <v>213</v>
      </c>
      <c r="E65" s="43">
        <v>0</v>
      </c>
    </row>
    <row r="66" spans="2:5" ht="15">
      <c r="B66" s="43" t="s">
        <v>147</v>
      </c>
      <c r="E66" s="43">
        <v>58</v>
      </c>
    </row>
    <row r="67" spans="2:5" ht="15">
      <c r="B67" s="43" t="s">
        <v>148</v>
      </c>
      <c r="E67" s="43">
        <v>186</v>
      </c>
    </row>
    <row r="68" spans="2:5" ht="15">
      <c r="B68" s="43" t="s">
        <v>149</v>
      </c>
      <c r="E68" s="43">
        <v>0</v>
      </c>
    </row>
    <row r="69" spans="2:5" ht="14.25" customHeight="1">
      <c r="B69" s="43" t="s">
        <v>212</v>
      </c>
      <c r="C69" s="44" t="s">
        <v>14</v>
      </c>
      <c r="E69" s="43">
        <v>4</v>
      </c>
    </row>
    <row r="70" spans="2:5" s="43" customFormat="1" ht="14.25" customHeight="1">
      <c r="B70" s="43" t="s">
        <v>174</v>
      </c>
      <c r="C70" s="44" t="s">
        <v>178</v>
      </c>
      <c r="E70" s="43">
        <v>16</v>
      </c>
    </row>
    <row r="71" spans="2:5" ht="15">
      <c r="B71" s="43" t="s">
        <v>17</v>
      </c>
      <c r="D71" s="43">
        <v>4</v>
      </c>
      <c r="E71" s="43">
        <v>0</v>
      </c>
    </row>
    <row r="72" spans="2:5" ht="15">
      <c r="B72" s="43" t="s">
        <v>18</v>
      </c>
      <c r="D72" s="43">
        <v>4</v>
      </c>
      <c r="E72" s="43">
        <v>0</v>
      </c>
    </row>
    <row r="73" spans="2:6" ht="15">
      <c r="B73" s="43" t="s">
        <v>164</v>
      </c>
      <c r="C73" s="44" t="s">
        <v>165</v>
      </c>
      <c r="D73" s="43">
        <v>4</v>
      </c>
      <c r="E73" s="43">
        <v>8</v>
      </c>
      <c r="F73" s="45" t="s">
        <v>14</v>
      </c>
    </row>
    <row r="74" spans="2:5" ht="15">
      <c r="B74" s="43" t="s">
        <v>150</v>
      </c>
      <c r="C74" s="44" t="s">
        <v>166</v>
      </c>
      <c r="D74" s="43">
        <v>4</v>
      </c>
      <c r="E74" s="43">
        <v>0</v>
      </c>
    </row>
    <row r="75" spans="2:5" ht="14.25" customHeight="1">
      <c r="B75" s="43" t="s">
        <v>176</v>
      </c>
      <c r="C75" s="44" t="s">
        <v>175</v>
      </c>
      <c r="D75" s="43">
        <v>2</v>
      </c>
      <c r="E75" s="43">
        <v>2</v>
      </c>
    </row>
    <row r="76" spans="2:5" ht="15">
      <c r="B76" s="43" t="s">
        <v>151</v>
      </c>
      <c r="E76" s="43">
        <v>0</v>
      </c>
    </row>
    <row r="77" spans="2:5" ht="15">
      <c r="B77" s="43" t="s">
        <v>173</v>
      </c>
      <c r="C77" s="44" t="s">
        <v>179</v>
      </c>
      <c r="E77" s="43">
        <v>0</v>
      </c>
    </row>
    <row r="78" spans="2:5" ht="15">
      <c r="B78" s="43" t="s">
        <v>19</v>
      </c>
      <c r="C78" s="44" t="s">
        <v>189</v>
      </c>
      <c r="D78" s="43">
        <v>20</v>
      </c>
      <c r="E78" s="43">
        <v>0</v>
      </c>
    </row>
    <row r="79" spans="2:5" ht="15.75" customHeight="1">
      <c r="B79" s="43" t="s">
        <v>20</v>
      </c>
      <c r="C79" s="44" t="s">
        <v>187</v>
      </c>
      <c r="D79" s="43">
        <v>15</v>
      </c>
      <c r="E79" s="43">
        <v>0</v>
      </c>
    </row>
    <row r="80" spans="2:5" ht="15">
      <c r="B80" s="43" t="s">
        <v>21</v>
      </c>
      <c r="C80" s="44" t="s">
        <v>76</v>
      </c>
      <c r="D80" s="43">
        <v>12</v>
      </c>
      <c r="E80" s="43">
        <v>0</v>
      </c>
    </row>
    <row r="81" spans="2:5" ht="24.75" customHeight="1">
      <c r="B81" s="43" t="s">
        <v>22</v>
      </c>
      <c r="C81" s="44" t="s">
        <v>188</v>
      </c>
      <c r="D81" s="43">
        <v>10</v>
      </c>
      <c r="E81" s="43">
        <v>0</v>
      </c>
    </row>
    <row r="82" spans="2:5" ht="15">
      <c r="B82" s="43" t="s">
        <v>75</v>
      </c>
      <c r="C82" s="44" t="s">
        <v>190</v>
      </c>
      <c r="D82" s="43">
        <v>4</v>
      </c>
      <c r="E82" s="43">
        <v>0</v>
      </c>
    </row>
    <row r="83" spans="2:5" ht="15">
      <c r="B83" s="43" t="s">
        <v>185</v>
      </c>
      <c r="C83" s="44" t="s">
        <v>186</v>
      </c>
      <c r="D83" s="43">
        <v>15</v>
      </c>
      <c r="E83" s="43">
        <v>0</v>
      </c>
    </row>
    <row r="84" spans="2:5" ht="15">
      <c r="B84" s="43" t="s">
        <v>23</v>
      </c>
      <c r="D84" s="43">
        <v>6</v>
      </c>
      <c r="E84" s="43">
        <v>0</v>
      </c>
    </row>
    <row r="85" spans="2:5" ht="15">
      <c r="B85" s="43" t="s">
        <v>24</v>
      </c>
      <c r="D85" s="43">
        <v>8</v>
      </c>
      <c r="E85" s="43">
        <v>0</v>
      </c>
    </row>
    <row r="86" spans="2:5" ht="30">
      <c r="B86" s="43" t="s">
        <v>25</v>
      </c>
      <c r="C86" s="44" t="s">
        <v>191</v>
      </c>
      <c r="D86" s="43">
        <v>8</v>
      </c>
      <c r="E86" s="43">
        <v>0</v>
      </c>
    </row>
    <row r="87" spans="2:5" ht="15">
      <c r="B87" s="43" t="s">
        <v>99</v>
      </c>
      <c r="C87" s="44" t="s">
        <v>152</v>
      </c>
      <c r="D87" s="43">
        <v>30</v>
      </c>
      <c r="E87" s="43">
        <v>0</v>
      </c>
    </row>
    <row r="88" spans="2:5" ht="15">
      <c r="B88" s="43" t="s">
        <v>255</v>
      </c>
      <c r="C88" s="44" t="s">
        <v>153</v>
      </c>
      <c r="D88" s="43">
        <v>2</v>
      </c>
      <c r="E88" s="43">
        <v>0</v>
      </c>
    </row>
    <row r="89" spans="2:5" ht="15">
      <c r="B89" s="43" t="s">
        <v>26</v>
      </c>
      <c r="C89" s="43" t="s">
        <v>154</v>
      </c>
      <c r="E89" s="43">
        <v>0</v>
      </c>
    </row>
    <row r="90" spans="2:5" ht="15">
      <c r="B90" s="43" t="s">
        <v>27</v>
      </c>
      <c r="C90" s="44" t="s">
        <v>155</v>
      </c>
      <c r="E90" s="43">
        <v>0</v>
      </c>
    </row>
    <row r="91" spans="2:5" ht="15">
      <c r="B91" s="43" t="s">
        <v>239</v>
      </c>
      <c r="E91" s="43">
        <v>2</v>
      </c>
    </row>
    <row r="92" spans="2:5" ht="15">
      <c r="B92" s="43" t="s">
        <v>30</v>
      </c>
      <c r="C92" s="44" t="s">
        <v>303</v>
      </c>
      <c r="D92" s="43">
        <v>9</v>
      </c>
      <c r="E92" s="43">
        <v>24</v>
      </c>
    </row>
    <row r="93" spans="2:5" ht="15">
      <c r="B93" s="43" t="s">
        <v>238</v>
      </c>
      <c r="C93" s="44" t="s">
        <v>184</v>
      </c>
      <c r="D93" s="43">
        <v>2</v>
      </c>
      <c r="E93" s="43">
        <v>10</v>
      </c>
    </row>
    <row r="94" spans="3:6" ht="15">
      <c r="C94" s="43"/>
      <c r="F94" s="45">
        <f>SUM(E63:E94)</f>
        <v>460</v>
      </c>
    </row>
    <row r="95" ht="15">
      <c r="C95" s="43"/>
    </row>
    <row r="96" ht="15">
      <c r="B96" s="52" t="s">
        <v>28</v>
      </c>
    </row>
    <row r="97" spans="2:5" ht="15">
      <c r="B97" s="43" t="s">
        <v>207</v>
      </c>
      <c r="E97" s="43">
        <v>2</v>
      </c>
    </row>
    <row r="98" spans="2:5" ht="15">
      <c r="B98" s="43" t="s">
        <v>29</v>
      </c>
      <c r="E98" s="43">
        <v>24</v>
      </c>
    </row>
    <row r="99" spans="2:5" ht="15">
      <c r="B99" s="43" t="s">
        <v>237</v>
      </c>
      <c r="E99" s="43">
        <v>18</v>
      </c>
    </row>
    <row r="100" spans="2:5" ht="15">
      <c r="B100" s="43" t="s">
        <v>30</v>
      </c>
      <c r="C100" s="44" t="s">
        <v>206</v>
      </c>
      <c r="D100" s="43">
        <v>18</v>
      </c>
      <c r="E100" s="43">
        <v>48</v>
      </c>
    </row>
    <row r="101" spans="2:5" ht="15">
      <c r="B101" s="43" t="s">
        <v>31</v>
      </c>
      <c r="C101" s="44" t="s">
        <v>205</v>
      </c>
      <c r="D101" s="43">
        <v>80</v>
      </c>
      <c r="E101" s="43">
        <v>104</v>
      </c>
    </row>
    <row r="102" spans="2:5" ht="15">
      <c r="B102" s="43" t="s">
        <v>32</v>
      </c>
      <c r="E102" s="43">
        <v>16</v>
      </c>
    </row>
    <row r="103" spans="2:5" ht="15">
      <c r="B103" s="43" t="s">
        <v>33</v>
      </c>
      <c r="E103" s="43">
        <v>24</v>
      </c>
    </row>
    <row r="104" spans="2:5" ht="15">
      <c r="B104" s="43" t="s">
        <v>34</v>
      </c>
      <c r="E104" s="43">
        <v>6</v>
      </c>
    </row>
    <row r="105" spans="2:5" ht="15">
      <c r="B105" s="43" t="s">
        <v>156</v>
      </c>
      <c r="E105" s="43">
        <v>16</v>
      </c>
    </row>
    <row r="106" spans="2:5" ht="15">
      <c r="B106" s="43" t="s">
        <v>84</v>
      </c>
      <c r="E106" s="43">
        <v>16</v>
      </c>
    </row>
    <row r="107" spans="2:12" ht="15">
      <c r="B107" s="43" t="s">
        <v>15</v>
      </c>
      <c r="C107" s="43"/>
      <c r="E107" s="43">
        <v>24</v>
      </c>
      <c r="F107" s="45">
        <f>SUM(E97:E107)</f>
        <v>298</v>
      </c>
      <c r="L107" s="45">
        <f>SUM(L80:L85)</f>
        <v>0</v>
      </c>
    </row>
    <row r="108" ht="15">
      <c r="C108" s="43"/>
    </row>
    <row r="109" ht="15">
      <c r="C109" s="43"/>
    </row>
    <row r="110" ht="15">
      <c r="B110" s="52" t="s">
        <v>35</v>
      </c>
    </row>
    <row r="111" spans="2:11" ht="30">
      <c r="B111" s="43" t="s">
        <v>41</v>
      </c>
      <c r="C111" s="44" t="s">
        <v>260</v>
      </c>
      <c r="D111" s="43" t="s">
        <v>83</v>
      </c>
      <c r="E111" s="43">
        <v>82</v>
      </c>
      <c r="H111" s="43"/>
      <c r="I111" s="44"/>
      <c r="J111" s="43"/>
      <c r="K111" s="43"/>
    </row>
    <row r="112" spans="2:11" ht="15">
      <c r="B112" s="43" t="s">
        <v>96</v>
      </c>
      <c r="C112" s="44" t="s">
        <v>36</v>
      </c>
      <c r="E112" s="43">
        <v>382</v>
      </c>
      <c r="H112" s="43"/>
      <c r="I112" s="43"/>
      <c r="J112" s="51"/>
      <c r="K112" s="43"/>
    </row>
    <row r="113" spans="2:8" ht="15">
      <c r="B113" s="43" t="s">
        <v>128</v>
      </c>
      <c r="C113" s="43" t="s">
        <v>129</v>
      </c>
      <c r="D113" s="51"/>
      <c r="E113" s="43">
        <v>40</v>
      </c>
      <c r="H113" s="44"/>
    </row>
    <row r="114" spans="2:11" ht="15">
      <c r="B114" s="43" t="s">
        <v>236</v>
      </c>
      <c r="C114" s="44" t="s">
        <v>234</v>
      </c>
      <c r="D114" s="43" t="s">
        <v>182</v>
      </c>
      <c r="E114" s="43">
        <v>280</v>
      </c>
      <c r="H114" s="44"/>
      <c r="I114" s="44"/>
      <c r="J114" s="43"/>
      <c r="K114" s="43"/>
    </row>
    <row r="115" spans="2:11" ht="15">
      <c r="B115" s="43" t="s">
        <v>353</v>
      </c>
      <c r="C115" s="44" t="s">
        <v>354</v>
      </c>
      <c r="E115" s="43">
        <v>232</v>
      </c>
      <c r="H115" s="44"/>
      <c r="I115" s="44"/>
      <c r="J115" s="43"/>
      <c r="K115" s="43"/>
    </row>
    <row r="116" spans="2:11" ht="15">
      <c r="B116" s="43" t="s">
        <v>112</v>
      </c>
      <c r="C116" s="44" t="s">
        <v>113</v>
      </c>
      <c r="D116" s="43" t="s">
        <v>40</v>
      </c>
      <c r="E116" s="43">
        <v>124</v>
      </c>
      <c r="H116" s="43"/>
      <c r="I116" s="43"/>
      <c r="J116" s="43"/>
      <c r="K116" s="43"/>
    </row>
    <row r="117" spans="2:6" ht="15">
      <c r="B117" s="43" t="s">
        <v>235</v>
      </c>
      <c r="C117" s="43"/>
      <c r="E117" s="43">
        <v>20</v>
      </c>
      <c r="F117" s="43"/>
    </row>
    <row r="118" spans="2:6" ht="15">
      <c r="B118" s="43" t="s">
        <v>351</v>
      </c>
      <c r="C118" s="43"/>
      <c r="E118" s="43">
        <v>10</v>
      </c>
      <c r="F118" s="43"/>
    </row>
    <row r="119" spans="2:6" ht="15">
      <c r="B119" s="43" t="s">
        <v>352</v>
      </c>
      <c r="C119" s="43"/>
      <c r="E119" s="43">
        <v>40</v>
      </c>
      <c r="F119" s="43"/>
    </row>
    <row r="120" spans="2:6" ht="15">
      <c r="B120" s="43" t="s">
        <v>357</v>
      </c>
      <c r="C120" s="43"/>
      <c r="E120" s="43">
        <v>36</v>
      </c>
      <c r="F120" s="43"/>
    </row>
    <row r="121" spans="1:9" s="43" customFormat="1" ht="15">
      <c r="A121" s="43" t="s">
        <v>14</v>
      </c>
      <c r="B121" s="43" t="s">
        <v>355</v>
      </c>
      <c r="C121" s="44" t="s">
        <v>183</v>
      </c>
      <c r="E121" s="43">
        <v>158</v>
      </c>
      <c r="I121" s="44"/>
    </row>
    <row r="122" spans="2:8" ht="14.25" customHeight="1">
      <c r="B122" s="43" t="s">
        <v>118</v>
      </c>
      <c r="C122" s="44" t="s">
        <v>365</v>
      </c>
      <c r="D122" s="43">
        <v>14</v>
      </c>
      <c r="E122" s="43">
        <v>174</v>
      </c>
      <c r="H122" s="43"/>
    </row>
    <row r="123" spans="2:11" ht="15">
      <c r="B123" s="43" t="s">
        <v>37</v>
      </c>
      <c r="C123" s="44" t="s">
        <v>39</v>
      </c>
      <c r="D123" s="43" t="s">
        <v>38</v>
      </c>
      <c r="E123" s="43">
        <v>60</v>
      </c>
      <c r="G123" s="43"/>
      <c r="H123" s="43"/>
      <c r="I123" s="44"/>
      <c r="J123" s="43"/>
      <c r="K123" s="43"/>
    </row>
    <row r="124" spans="2:5" ht="15">
      <c r="B124" s="44" t="s">
        <v>313</v>
      </c>
      <c r="C124" s="44" t="s">
        <v>314</v>
      </c>
      <c r="E124" s="43">
        <v>100</v>
      </c>
    </row>
    <row r="125" spans="2:11" ht="15">
      <c r="B125" s="44" t="s">
        <v>221</v>
      </c>
      <c r="C125" s="44" t="s">
        <v>14</v>
      </c>
      <c r="E125" s="43" t="s">
        <v>14</v>
      </c>
      <c r="F125" s="43">
        <f>SUM(E111:E125)</f>
        <v>1738</v>
      </c>
      <c r="G125" s="43">
        <v>2138</v>
      </c>
      <c r="H125" s="43"/>
      <c r="I125" s="44"/>
      <c r="J125" s="43"/>
      <c r="K125" s="43"/>
    </row>
    <row r="126" spans="6:11" ht="15">
      <c r="F126" s="43"/>
      <c r="G126" s="43"/>
      <c r="H126" s="43"/>
      <c r="I126" s="44"/>
      <c r="J126" s="43"/>
      <c r="K126" s="43"/>
    </row>
    <row r="127" spans="2:11" ht="15.75">
      <c r="B127" s="11" t="s">
        <v>46</v>
      </c>
      <c r="C127" s="46"/>
      <c r="D127" s="11"/>
      <c r="E127" s="11"/>
      <c r="F127" s="11">
        <f>SUM(F43,F60,F94,F107,F125)</f>
        <v>10000</v>
      </c>
      <c r="G127" s="43"/>
      <c r="H127" s="44"/>
      <c r="I127" s="44"/>
      <c r="J127" s="43"/>
      <c r="K127" s="43"/>
    </row>
    <row r="128" spans="1:7" s="12" customFormat="1" ht="15.75">
      <c r="A128" s="43"/>
      <c r="B128" s="43"/>
      <c r="C128" s="44"/>
      <c r="D128" s="43"/>
      <c r="E128" s="43"/>
      <c r="F128" s="43" t="s">
        <v>14</v>
      </c>
      <c r="G128" s="11"/>
    </row>
    <row r="129" spans="2:7" ht="15.75">
      <c r="B129" s="11" t="s">
        <v>47</v>
      </c>
      <c r="C129" s="44" t="s">
        <v>346</v>
      </c>
      <c r="D129" s="11"/>
      <c r="E129" s="11"/>
      <c r="F129" s="12">
        <f>SUM(7*540)</f>
        <v>3780</v>
      </c>
      <c r="G129" s="43"/>
    </row>
    <row r="130" ht="15">
      <c r="F130" s="43"/>
    </row>
    <row r="131" spans="2:6" ht="15.75">
      <c r="B131" s="11" t="s">
        <v>48</v>
      </c>
      <c r="C131" s="46"/>
      <c r="D131" s="11" t="s">
        <v>157</v>
      </c>
      <c r="E131" s="11">
        <v>2000</v>
      </c>
      <c r="F131" s="11">
        <v>2000</v>
      </c>
    </row>
    <row r="132" spans="6:12" ht="15">
      <c r="F132" s="43"/>
      <c r="L132" s="45">
        <v>136</v>
      </c>
    </row>
    <row r="133" spans="1:6" ht="30.75">
      <c r="A133" s="11"/>
      <c r="B133" s="10" t="s">
        <v>49</v>
      </c>
      <c r="C133" s="54" t="s">
        <v>202</v>
      </c>
      <c r="D133" s="10"/>
      <c r="E133" s="10"/>
      <c r="F133" s="10">
        <f>SUM(F127:F131)</f>
        <v>15780</v>
      </c>
    </row>
    <row r="134" spans="6:12" ht="15">
      <c r="F134" s="43"/>
      <c r="G134" s="45" t="s">
        <v>14</v>
      </c>
      <c r="L134" s="45">
        <v>386</v>
      </c>
    </row>
    <row r="135" ht="15.75">
      <c r="B135" s="10" t="s">
        <v>43</v>
      </c>
    </row>
    <row r="136" spans="2:5" ht="15">
      <c r="B136" s="43" t="s">
        <v>42</v>
      </c>
      <c r="C136" s="44" t="s">
        <v>91</v>
      </c>
      <c r="E136" s="43">
        <v>240</v>
      </c>
    </row>
    <row r="137" spans="2:5" ht="15">
      <c r="B137" s="43" t="s">
        <v>90</v>
      </c>
      <c r="C137" s="44" t="s">
        <v>233</v>
      </c>
      <c r="D137" s="43" t="s">
        <v>116</v>
      </c>
      <c r="E137" s="43">
        <v>148</v>
      </c>
    </row>
    <row r="138" spans="2:5" ht="15">
      <c r="B138" s="43" t="s">
        <v>106</v>
      </c>
      <c r="C138" s="44" t="s">
        <v>14</v>
      </c>
      <c r="E138" s="43">
        <v>64</v>
      </c>
    </row>
    <row r="139" spans="2:5" ht="15">
      <c r="B139" s="43" t="s">
        <v>117</v>
      </c>
      <c r="C139" s="44" t="s">
        <v>127</v>
      </c>
      <c r="E139" s="43">
        <v>68</v>
      </c>
    </row>
    <row r="140" spans="2:5" ht="15">
      <c r="B140" s="43" t="s">
        <v>37</v>
      </c>
      <c r="C140" s="44" t="s">
        <v>44</v>
      </c>
      <c r="D140" s="43" t="s">
        <v>38</v>
      </c>
      <c r="E140" s="43">
        <v>60</v>
      </c>
    </row>
    <row r="141" spans="2:5" ht="15">
      <c r="B141" s="43" t="s">
        <v>203</v>
      </c>
      <c r="C141" s="44" t="s">
        <v>204</v>
      </c>
      <c r="D141" s="43">
        <v>40</v>
      </c>
      <c r="E141" s="43">
        <v>720</v>
      </c>
    </row>
    <row r="142" spans="2:6" ht="15">
      <c r="B142" s="43" t="s">
        <v>89</v>
      </c>
      <c r="C142" s="44" t="s">
        <v>45</v>
      </c>
      <c r="E142" s="43">
        <v>190</v>
      </c>
      <c r="F142" s="45">
        <f>SUM(E136:E142)</f>
        <v>1490</v>
      </c>
    </row>
    <row r="144" spans="2:6" ht="15.75">
      <c r="B144" s="10" t="s">
        <v>93</v>
      </c>
      <c r="F144" s="10">
        <f>SUM(F133:F142)</f>
        <v>17270</v>
      </c>
    </row>
    <row r="146" ht="15.75">
      <c r="B146" s="10" t="s">
        <v>320</v>
      </c>
    </row>
    <row r="149" spans="3:9" s="43" customFormat="1" ht="13.5" customHeight="1">
      <c r="C149" s="44"/>
      <c r="I149" s="44"/>
    </row>
    <row r="150" ht="15">
      <c r="C150" s="43"/>
    </row>
  </sheetData>
  <sheetProtection/>
  <printOptions/>
  <pageMargins left="0.49" right="0.3" top="0.49" bottom="0.49" header="0.5" footer="0.5"/>
  <pageSetup fitToHeight="2" fitToWidth="1" orientation="portrait" paperSize="9" scale="81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1"/>
  <sheetViews>
    <sheetView tabSelected="1" zoomScalePageLayoutView="0" workbookViewId="0" topLeftCell="A37">
      <selection activeCell="A71" sqref="A71"/>
    </sheetView>
  </sheetViews>
  <sheetFormatPr defaultColWidth="9.140625" defaultRowHeight="5.25" customHeight="1"/>
  <cols>
    <col min="1" max="1" width="35.140625" style="0" customWidth="1"/>
    <col min="2" max="2" width="32.00390625" style="0" customWidth="1"/>
    <col min="4" max="4" width="8.140625" style="0" customWidth="1"/>
    <col min="5" max="5" width="8.140625" style="3" customWidth="1"/>
    <col min="6" max="6" width="8.28125" style="3" customWidth="1"/>
    <col min="7" max="8" width="11.421875" style="0" customWidth="1"/>
    <col min="11" max="11" width="34.28125" style="0" customWidth="1"/>
    <col min="12" max="12" width="33.00390625" style="0" customWidth="1"/>
    <col min="19" max="19" width="9.00390625" style="0" customWidth="1"/>
    <col min="20" max="21" width="31.7109375" style="0" customWidth="1"/>
    <col min="29" max="29" width="33.57421875" style="0" customWidth="1"/>
    <col min="30" max="30" width="32.28125" style="0" customWidth="1"/>
    <col min="38" max="38" width="31.7109375" style="0" customWidth="1"/>
    <col min="39" max="39" width="33.28125" style="0" customWidth="1"/>
    <col min="40" max="40" width="8.28125" style="0" customWidth="1"/>
    <col min="47" max="47" width="32.7109375" style="0" customWidth="1"/>
    <col min="48" max="48" width="31.28125" style="0" customWidth="1"/>
  </cols>
  <sheetData>
    <row r="1" spans="1:54" ht="18">
      <c r="A1" s="18" t="s">
        <v>261</v>
      </c>
      <c r="B1" s="19" t="s">
        <v>264</v>
      </c>
      <c r="C1" s="19"/>
      <c r="D1" s="20"/>
      <c r="E1" s="20"/>
      <c r="F1" s="20"/>
      <c r="G1" s="21"/>
      <c r="H1" s="21"/>
      <c r="I1" s="22"/>
      <c r="J1" s="27"/>
      <c r="K1" s="18" t="s">
        <v>275</v>
      </c>
      <c r="L1" s="19" t="s">
        <v>276</v>
      </c>
      <c r="M1" s="19"/>
      <c r="N1" s="20"/>
      <c r="O1" s="20"/>
      <c r="P1" s="20"/>
      <c r="Q1" s="21"/>
      <c r="R1" s="21"/>
      <c r="S1" s="31"/>
      <c r="T1" s="18" t="s">
        <v>280</v>
      </c>
      <c r="U1" s="19" t="s">
        <v>276</v>
      </c>
      <c r="V1" s="19"/>
      <c r="W1" s="20"/>
      <c r="X1" s="20"/>
      <c r="Y1" s="20"/>
      <c r="Z1" s="21"/>
      <c r="AA1" s="21"/>
      <c r="AB1" s="31"/>
      <c r="AC1" s="18" t="s">
        <v>287</v>
      </c>
      <c r="AD1" s="19" t="s">
        <v>276</v>
      </c>
      <c r="AE1" s="19"/>
      <c r="AF1" s="20"/>
      <c r="AG1" s="20"/>
      <c r="AH1" s="20"/>
      <c r="AI1" s="21"/>
      <c r="AJ1" s="21"/>
      <c r="AK1" s="26"/>
      <c r="AL1" s="18" t="s">
        <v>289</v>
      </c>
      <c r="AM1" s="19" t="s">
        <v>276</v>
      </c>
      <c r="AN1" s="19"/>
      <c r="AO1" s="20"/>
      <c r="AP1" s="20"/>
      <c r="AQ1" s="20"/>
      <c r="AR1" s="21"/>
      <c r="AS1" s="21"/>
      <c r="AT1" s="31"/>
      <c r="AU1" s="18" t="s">
        <v>290</v>
      </c>
      <c r="AV1" s="19" t="s">
        <v>294</v>
      </c>
      <c r="AW1" s="19"/>
      <c r="AX1" s="20"/>
      <c r="AY1" s="20"/>
      <c r="AZ1" s="20"/>
      <c r="BA1" s="21"/>
      <c r="BB1" s="21"/>
    </row>
    <row r="2" spans="1:56" ht="38.25" customHeight="1">
      <c r="A2" s="34" t="s">
        <v>0</v>
      </c>
      <c r="B2" s="34" t="s">
        <v>50</v>
      </c>
      <c r="C2" s="34" t="s">
        <v>159</v>
      </c>
      <c r="D2" s="34" t="s">
        <v>73</v>
      </c>
      <c r="E2" s="35" t="s">
        <v>160</v>
      </c>
      <c r="F2" s="34" t="s">
        <v>58</v>
      </c>
      <c r="G2" s="36" t="s">
        <v>52</v>
      </c>
      <c r="H2" s="37"/>
      <c r="I2" s="38" t="s">
        <v>98</v>
      </c>
      <c r="J2" s="28"/>
      <c r="K2" s="34" t="s">
        <v>0</v>
      </c>
      <c r="L2" s="34" t="s">
        <v>50</v>
      </c>
      <c r="M2" s="34" t="s">
        <v>159</v>
      </c>
      <c r="N2" s="34" t="s">
        <v>73</v>
      </c>
      <c r="O2" s="35" t="s">
        <v>160</v>
      </c>
      <c r="P2" s="34" t="s">
        <v>58</v>
      </c>
      <c r="Q2" s="36" t="s">
        <v>52</v>
      </c>
      <c r="R2" s="37"/>
      <c r="S2" s="31"/>
      <c r="T2" s="34" t="s">
        <v>0</v>
      </c>
      <c r="U2" s="34" t="s">
        <v>50</v>
      </c>
      <c r="V2" s="34" t="s">
        <v>159</v>
      </c>
      <c r="W2" s="34" t="s">
        <v>73</v>
      </c>
      <c r="X2" s="35" t="s">
        <v>160</v>
      </c>
      <c r="Y2" s="34" t="s">
        <v>58</v>
      </c>
      <c r="Z2" s="36" t="s">
        <v>52</v>
      </c>
      <c r="AA2" s="37"/>
      <c r="AB2" s="31"/>
      <c r="AC2" s="34" t="s">
        <v>0</v>
      </c>
      <c r="AD2" s="34" t="s">
        <v>50</v>
      </c>
      <c r="AE2" s="34" t="s">
        <v>159</v>
      </c>
      <c r="AF2" s="34" t="s">
        <v>73</v>
      </c>
      <c r="AG2" s="35" t="s">
        <v>160</v>
      </c>
      <c r="AH2" s="34" t="s">
        <v>58</v>
      </c>
      <c r="AI2" s="36" t="s">
        <v>52</v>
      </c>
      <c r="AJ2" s="37"/>
      <c r="AK2" s="26"/>
      <c r="AL2" s="34" t="s">
        <v>0</v>
      </c>
      <c r="AM2" s="34" t="s">
        <v>50</v>
      </c>
      <c r="AN2" s="34" t="s">
        <v>159</v>
      </c>
      <c r="AO2" s="34" t="s">
        <v>73</v>
      </c>
      <c r="AP2" s="35" t="s">
        <v>160</v>
      </c>
      <c r="AQ2" s="34" t="s">
        <v>58</v>
      </c>
      <c r="AR2" s="36" t="s">
        <v>52</v>
      </c>
      <c r="AS2" s="37"/>
      <c r="AT2" s="31"/>
      <c r="AU2" s="34" t="s">
        <v>0</v>
      </c>
      <c r="AV2" s="34" t="s">
        <v>50</v>
      </c>
      <c r="AW2" s="34" t="s">
        <v>159</v>
      </c>
      <c r="AX2" s="34" t="s">
        <v>73</v>
      </c>
      <c r="AY2" s="35" t="s">
        <v>160</v>
      </c>
      <c r="AZ2" s="34" t="s">
        <v>58</v>
      </c>
      <c r="BA2" s="36" t="s">
        <v>52</v>
      </c>
      <c r="BB2" s="37"/>
      <c r="BC2" s="4"/>
      <c r="BD2" s="4"/>
    </row>
    <row r="3" spans="1:56" ht="12.75">
      <c r="A3" s="1" t="s">
        <v>227</v>
      </c>
      <c r="B3" s="39"/>
      <c r="C3" s="39"/>
      <c r="D3" s="39"/>
      <c r="E3" s="39"/>
      <c r="F3" s="39"/>
      <c r="G3" s="40"/>
      <c r="H3" s="37"/>
      <c r="I3" s="38"/>
      <c r="J3" s="27"/>
      <c r="K3" s="1" t="s">
        <v>277</v>
      </c>
      <c r="L3" s="39"/>
      <c r="M3" s="39"/>
      <c r="N3" s="39"/>
      <c r="O3" s="39"/>
      <c r="P3" s="39"/>
      <c r="Q3" s="40"/>
      <c r="R3" s="37"/>
      <c r="S3" s="31"/>
      <c r="T3" s="1" t="s">
        <v>281</v>
      </c>
      <c r="U3" s="39"/>
      <c r="V3" s="39"/>
      <c r="W3" s="39"/>
      <c r="X3" s="39"/>
      <c r="Y3" s="39"/>
      <c r="Z3" s="40"/>
      <c r="AA3" s="37"/>
      <c r="AB3" s="31"/>
      <c r="AC3" s="1" t="s">
        <v>227</v>
      </c>
      <c r="AD3" s="39"/>
      <c r="AE3" s="39"/>
      <c r="AF3" s="39"/>
      <c r="AG3" s="39"/>
      <c r="AH3" s="39"/>
      <c r="AI3" s="40"/>
      <c r="AJ3" s="37"/>
      <c r="AK3" s="26"/>
      <c r="AL3" s="1" t="s">
        <v>281</v>
      </c>
      <c r="AM3" s="39"/>
      <c r="AN3" s="39"/>
      <c r="AO3" s="39"/>
      <c r="AP3" s="39"/>
      <c r="AQ3" s="39"/>
      <c r="AR3" s="40"/>
      <c r="AS3" s="37"/>
      <c r="AT3" s="31"/>
      <c r="AU3" s="1" t="s">
        <v>291</v>
      </c>
      <c r="AV3" s="39"/>
      <c r="AW3" s="39"/>
      <c r="AX3" s="39"/>
      <c r="AY3" s="39"/>
      <c r="AZ3" s="39"/>
      <c r="BA3" s="40"/>
      <c r="BB3" s="37"/>
      <c r="BC3" s="4"/>
      <c r="BD3" s="4"/>
    </row>
    <row r="4" spans="1:56" ht="12.75">
      <c r="A4" s="4" t="s">
        <v>53</v>
      </c>
      <c r="B4" s="4" t="s">
        <v>216</v>
      </c>
      <c r="C4" s="4">
        <v>50</v>
      </c>
      <c r="D4" s="4">
        <v>7</v>
      </c>
      <c r="E4" s="4">
        <f aca="true" t="shared" si="0" ref="E4:E11">SUM(C4*D4)</f>
        <v>350</v>
      </c>
      <c r="F4" s="4">
        <v>447</v>
      </c>
      <c r="G4" s="37">
        <f aca="true" t="shared" si="1" ref="G4:G9">SUM(F4/100)*E4</f>
        <v>1564.5</v>
      </c>
      <c r="H4" s="37"/>
      <c r="I4" s="38">
        <f>SUM(E4*0.1)</f>
        <v>35</v>
      </c>
      <c r="J4" s="27"/>
      <c r="K4" s="4" t="s">
        <v>53</v>
      </c>
      <c r="L4" s="4" t="s">
        <v>216</v>
      </c>
      <c r="M4" s="4">
        <v>50</v>
      </c>
      <c r="N4" s="4">
        <v>8</v>
      </c>
      <c r="O4" s="4">
        <f aca="true" t="shared" si="2" ref="O4:O11">SUM(M4*N4)</f>
        <v>400</v>
      </c>
      <c r="P4" s="4">
        <v>447</v>
      </c>
      <c r="Q4" s="37">
        <f aca="true" t="shared" si="3" ref="Q4:Q9">SUM(P4/100)*O4</f>
        <v>1788</v>
      </c>
      <c r="R4" s="37"/>
      <c r="S4" s="31"/>
      <c r="T4" s="4" t="s">
        <v>53</v>
      </c>
      <c r="U4" s="4" t="s">
        <v>216</v>
      </c>
      <c r="V4" s="4">
        <v>50</v>
      </c>
      <c r="W4" s="4">
        <v>6</v>
      </c>
      <c r="X4" s="4">
        <f aca="true" t="shared" si="4" ref="X4:X11">SUM(V4*W4)</f>
        <v>300</v>
      </c>
      <c r="Y4" s="4">
        <v>447</v>
      </c>
      <c r="Z4" s="37">
        <f aca="true" t="shared" si="5" ref="Z4:Z9">SUM(Y4/100)*X4</f>
        <v>1341</v>
      </c>
      <c r="AA4" s="37"/>
      <c r="AB4" s="31"/>
      <c r="AC4" s="4" t="s">
        <v>53</v>
      </c>
      <c r="AD4" s="4" t="s">
        <v>216</v>
      </c>
      <c r="AE4" s="4">
        <v>50</v>
      </c>
      <c r="AF4" s="4">
        <v>7</v>
      </c>
      <c r="AG4" s="4">
        <f aca="true" t="shared" si="6" ref="AG4:AG11">SUM(AE4*AF4)</f>
        <v>350</v>
      </c>
      <c r="AH4" s="4">
        <v>447</v>
      </c>
      <c r="AI4" s="37">
        <f aca="true" t="shared" si="7" ref="AI4:AI9">SUM(AH4/100)*AG4</f>
        <v>1564.5</v>
      </c>
      <c r="AJ4" s="37"/>
      <c r="AK4" s="26"/>
      <c r="AL4" s="4" t="s">
        <v>53</v>
      </c>
      <c r="AM4" s="4" t="s">
        <v>216</v>
      </c>
      <c r="AN4" s="4">
        <v>50</v>
      </c>
      <c r="AO4" s="4">
        <v>6</v>
      </c>
      <c r="AP4" s="4">
        <f aca="true" t="shared" si="8" ref="AP4:AP11">SUM(AN4*AO4)</f>
        <v>300</v>
      </c>
      <c r="AQ4" s="4">
        <v>447</v>
      </c>
      <c r="AR4" s="37">
        <f aca="true" t="shared" si="9" ref="AR4:AR9">SUM(AQ4/100)*AP4</f>
        <v>1341</v>
      </c>
      <c r="AS4" s="37"/>
      <c r="AT4" s="31"/>
      <c r="AU4" s="4" t="s">
        <v>53</v>
      </c>
      <c r="AV4" s="4" t="s">
        <v>216</v>
      </c>
      <c r="AW4" s="4">
        <v>50</v>
      </c>
      <c r="AX4" s="4">
        <v>5</v>
      </c>
      <c r="AY4" s="4">
        <f aca="true" t="shared" si="10" ref="AY4:AY11">SUM(AW4*AX4)</f>
        <v>250</v>
      </c>
      <c r="AZ4" s="4">
        <v>447</v>
      </c>
      <c r="BA4" s="37">
        <f aca="true" t="shared" si="11" ref="BA4:BA9">SUM(AZ4/100)*AY4</f>
        <v>1117.5</v>
      </c>
      <c r="BB4" s="37"/>
      <c r="BC4" s="4"/>
      <c r="BD4" s="4"/>
    </row>
    <row r="5" spans="1:56" ht="13.5" customHeight="1">
      <c r="A5" s="4" t="s">
        <v>217</v>
      </c>
      <c r="B5" s="39" t="s">
        <v>219</v>
      </c>
      <c r="C5" s="39">
        <v>14</v>
      </c>
      <c r="D5" s="4">
        <v>7</v>
      </c>
      <c r="E5" s="4">
        <f t="shared" si="0"/>
        <v>98</v>
      </c>
      <c r="F5" s="4">
        <v>378</v>
      </c>
      <c r="G5" s="37">
        <f t="shared" si="1"/>
        <v>370.44</v>
      </c>
      <c r="H5" s="37"/>
      <c r="I5" s="38">
        <f>SUM(E5*0.31)</f>
        <v>30.38</v>
      </c>
      <c r="J5" s="27"/>
      <c r="K5" s="4" t="s">
        <v>217</v>
      </c>
      <c r="L5" s="39" t="s">
        <v>219</v>
      </c>
      <c r="M5" s="39">
        <v>14</v>
      </c>
      <c r="N5" s="4">
        <v>8</v>
      </c>
      <c r="O5" s="4">
        <f t="shared" si="2"/>
        <v>112</v>
      </c>
      <c r="P5" s="4">
        <v>378</v>
      </c>
      <c r="Q5" s="37">
        <f t="shared" si="3"/>
        <v>423.35999999999996</v>
      </c>
      <c r="R5" s="37"/>
      <c r="S5" s="31"/>
      <c r="T5" s="4" t="s">
        <v>217</v>
      </c>
      <c r="U5" s="39" t="s">
        <v>219</v>
      </c>
      <c r="V5" s="39">
        <v>14</v>
      </c>
      <c r="W5" s="4">
        <v>6</v>
      </c>
      <c r="X5" s="4">
        <f t="shared" si="4"/>
        <v>84</v>
      </c>
      <c r="Y5" s="4">
        <v>378</v>
      </c>
      <c r="Z5" s="37">
        <f t="shared" si="5"/>
        <v>317.52</v>
      </c>
      <c r="AA5" s="37"/>
      <c r="AB5" s="31"/>
      <c r="AC5" s="4" t="s">
        <v>217</v>
      </c>
      <c r="AD5" s="39" t="s">
        <v>219</v>
      </c>
      <c r="AE5" s="39">
        <v>14</v>
      </c>
      <c r="AF5" s="4">
        <v>7</v>
      </c>
      <c r="AG5" s="4">
        <f t="shared" si="6"/>
        <v>98</v>
      </c>
      <c r="AH5" s="4">
        <v>378</v>
      </c>
      <c r="AI5" s="37">
        <f t="shared" si="7"/>
        <v>370.44</v>
      </c>
      <c r="AJ5" s="37"/>
      <c r="AK5" s="26"/>
      <c r="AL5" s="4" t="s">
        <v>217</v>
      </c>
      <c r="AM5" s="39" t="s">
        <v>219</v>
      </c>
      <c r="AN5" s="39">
        <v>14</v>
      </c>
      <c r="AO5" s="4">
        <v>6</v>
      </c>
      <c r="AP5" s="4">
        <f t="shared" si="8"/>
        <v>84</v>
      </c>
      <c r="AQ5" s="4">
        <v>378</v>
      </c>
      <c r="AR5" s="37">
        <f t="shared" si="9"/>
        <v>317.52</v>
      </c>
      <c r="AS5" s="37"/>
      <c r="AT5" s="31"/>
      <c r="AU5" s="4" t="s">
        <v>217</v>
      </c>
      <c r="AV5" s="39" t="s">
        <v>219</v>
      </c>
      <c r="AW5" s="39">
        <v>14</v>
      </c>
      <c r="AX5" s="4">
        <v>5</v>
      </c>
      <c r="AY5" s="4">
        <f t="shared" si="10"/>
        <v>70</v>
      </c>
      <c r="AZ5" s="4">
        <v>378</v>
      </c>
      <c r="BA5" s="37">
        <f t="shared" si="11"/>
        <v>264.59999999999997</v>
      </c>
      <c r="BB5" s="37"/>
      <c r="BC5" s="4"/>
      <c r="BD5" s="4"/>
    </row>
    <row r="6" spans="1:56" ht="12.75">
      <c r="A6" s="4" t="s">
        <v>119</v>
      </c>
      <c r="B6" s="39" t="s">
        <v>120</v>
      </c>
      <c r="C6" s="39">
        <v>15</v>
      </c>
      <c r="D6" s="4">
        <v>7</v>
      </c>
      <c r="E6" s="4">
        <f t="shared" si="0"/>
        <v>105</v>
      </c>
      <c r="F6" s="4">
        <v>300</v>
      </c>
      <c r="G6" s="37">
        <f t="shared" si="1"/>
        <v>315</v>
      </c>
      <c r="H6" s="37"/>
      <c r="I6" s="38"/>
      <c r="J6" s="27"/>
      <c r="K6" s="4" t="s">
        <v>119</v>
      </c>
      <c r="L6" s="39" t="s">
        <v>120</v>
      </c>
      <c r="M6" s="39">
        <v>15</v>
      </c>
      <c r="N6" s="4">
        <v>8</v>
      </c>
      <c r="O6" s="4">
        <f t="shared" si="2"/>
        <v>120</v>
      </c>
      <c r="P6" s="4">
        <v>300</v>
      </c>
      <c r="Q6" s="37">
        <f t="shared" si="3"/>
        <v>360</v>
      </c>
      <c r="R6" s="37"/>
      <c r="S6" s="31"/>
      <c r="T6" s="4" t="s">
        <v>119</v>
      </c>
      <c r="U6" s="39" t="s">
        <v>120</v>
      </c>
      <c r="V6" s="39">
        <v>15</v>
      </c>
      <c r="W6" s="4">
        <v>6</v>
      </c>
      <c r="X6" s="4">
        <f t="shared" si="4"/>
        <v>90</v>
      </c>
      <c r="Y6" s="4">
        <v>300</v>
      </c>
      <c r="Z6" s="37">
        <f t="shared" si="5"/>
        <v>270</v>
      </c>
      <c r="AA6" s="37"/>
      <c r="AB6" s="31"/>
      <c r="AC6" s="4" t="s">
        <v>119</v>
      </c>
      <c r="AD6" s="39" t="s">
        <v>120</v>
      </c>
      <c r="AE6" s="39">
        <v>15</v>
      </c>
      <c r="AF6" s="4">
        <v>7</v>
      </c>
      <c r="AG6" s="4">
        <f t="shared" si="6"/>
        <v>105</v>
      </c>
      <c r="AH6" s="4">
        <v>300</v>
      </c>
      <c r="AI6" s="37">
        <f t="shared" si="7"/>
        <v>315</v>
      </c>
      <c r="AJ6" s="37"/>
      <c r="AK6" s="26"/>
      <c r="AL6" s="4" t="s">
        <v>119</v>
      </c>
      <c r="AM6" s="39" t="s">
        <v>120</v>
      </c>
      <c r="AN6" s="39">
        <v>15</v>
      </c>
      <c r="AO6" s="4">
        <v>6</v>
      </c>
      <c r="AP6" s="4">
        <f t="shared" si="8"/>
        <v>90</v>
      </c>
      <c r="AQ6" s="4">
        <v>300</v>
      </c>
      <c r="AR6" s="37">
        <f t="shared" si="9"/>
        <v>270</v>
      </c>
      <c r="AS6" s="37"/>
      <c r="AT6" s="31"/>
      <c r="AU6" s="4" t="s">
        <v>119</v>
      </c>
      <c r="AV6" s="39" t="s">
        <v>120</v>
      </c>
      <c r="AW6" s="39">
        <v>15</v>
      </c>
      <c r="AX6" s="4">
        <v>5</v>
      </c>
      <c r="AY6" s="4">
        <f t="shared" si="10"/>
        <v>75</v>
      </c>
      <c r="AZ6" s="4">
        <v>300</v>
      </c>
      <c r="BA6" s="37">
        <f t="shared" si="11"/>
        <v>225</v>
      </c>
      <c r="BB6" s="37"/>
      <c r="BC6" s="4"/>
      <c r="BD6" s="4"/>
    </row>
    <row r="7" spans="1:56" ht="12.75">
      <c r="A7" s="4" t="s">
        <v>123</v>
      </c>
      <c r="B7" s="39" t="s">
        <v>120</v>
      </c>
      <c r="C7" s="39">
        <v>15</v>
      </c>
      <c r="D7" s="4">
        <v>7</v>
      </c>
      <c r="E7" s="4">
        <f t="shared" si="0"/>
        <v>105</v>
      </c>
      <c r="F7" s="4">
        <v>598</v>
      </c>
      <c r="G7" s="37">
        <f t="shared" si="1"/>
        <v>627.9000000000001</v>
      </c>
      <c r="H7" s="37"/>
      <c r="I7" s="38">
        <f>SUM(E7*0.25)</f>
        <v>26.25</v>
      </c>
      <c r="J7" s="27"/>
      <c r="K7" s="4" t="s">
        <v>123</v>
      </c>
      <c r="L7" s="39" t="s">
        <v>120</v>
      </c>
      <c r="M7" s="39">
        <v>15</v>
      </c>
      <c r="N7" s="4">
        <v>8</v>
      </c>
      <c r="O7" s="4">
        <f t="shared" si="2"/>
        <v>120</v>
      </c>
      <c r="P7" s="4">
        <v>598</v>
      </c>
      <c r="Q7" s="37">
        <f t="shared" si="3"/>
        <v>717.6</v>
      </c>
      <c r="R7" s="37"/>
      <c r="S7" s="31"/>
      <c r="T7" s="4" t="s">
        <v>123</v>
      </c>
      <c r="U7" s="39" t="s">
        <v>120</v>
      </c>
      <c r="V7" s="39">
        <v>15</v>
      </c>
      <c r="W7" s="4">
        <v>6</v>
      </c>
      <c r="X7" s="4">
        <f t="shared" si="4"/>
        <v>90</v>
      </c>
      <c r="Y7" s="4">
        <v>598</v>
      </c>
      <c r="Z7" s="37">
        <f t="shared" si="5"/>
        <v>538.2</v>
      </c>
      <c r="AA7" s="37"/>
      <c r="AB7" s="31"/>
      <c r="AC7" s="4" t="s">
        <v>123</v>
      </c>
      <c r="AD7" s="39" t="s">
        <v>120</v>
      </c>
      <c r="AE7" s="39">
        <v>15</v>
      </c>
      <c r="AF7" s="4">
        <v>7</v>
      </c>
      <c r="AG7" s="4">
        <f t="shared" si="6"/>
        <v>105</v>
      </c>
      <c r="AH7" s="4">
        <v>598</v>
      </c>
      <c r="AI7" s="37">
        <f t="shared" si="7"/>
        <v>627.9000000000001</v>
      </c>
      <c r="AJ7" s="37"/>
      <c r="AK7" s="26"/>
      <c r="AL7" s="4" t="s">
        <v>123</v>
      </c>
      <c r="AM7" s="39" t="s">
        <v>120</v>
      </c>
      <c r="AN7" s="39">
        <v>15</v>
      </c>
      <c r="AO7" s="4">
        <v>6</v>
      </c>
      <c r="AP7" s="4">
        <f t="shared" si="8"/>
        <v>90</v>
      </c>
      <c r="AQ7" s="4">
        <v>598</v>
      </c>
      <c r="AR7" s="37">
        <f t="shared" si="9"/>
        <v>538.2</v>
      </c>
      <c r="AS7" s="37"/>
      <c r="AT7" s="31"/>
      <c r="AU7" s="4" t="s">
        <v>123</v>
      </c>
      <c r="AV7" s="39" t="s">
        <v>120</v>
      </c>
      <c r="AW7" s="39">
        <v>15</v>
      </c>
      <c r="AX7" s="4">
        <v>5</v>
      </c>
      <c r="AY7" s="4">
        <f t="shared" si="10"/>
        <v>75</v>
      </c>
      <c r="AZ7" s="4">
        <v>598</v>
      </c>
      <c r="BA7" s="37">
        <f t="shared" si="11"/>
        <v>448.50000000000006</v>
      </c>
      <c r="BB7" s="37"/>
      <c r="BC7" s="4"/>
      <c r="BD7" s="4"/>
    </row>
    <row r="8" spans="1:56" ht="12.75">
      <c r="A8" s="4" t="s">
        <v>262</v>
      </c>
      <c r="B8" s="39"/>
      <c r="C8" s="39">
        <v>6</v>
      </c>
      <c r="D8" s="4">
        <v>7</v>
      </c>
      <c r="E8" s="4">
        <f t="shared" si="0"/>
        <v>42</v>
      </c>
      <c r="F8" s="4">
        <v>300</v>
      </c>
      <c r="G8" s="37">
        <f t="shared" si="1"/>
        <v>126</v>
      </c>
      <c r="H8" s="37"/>
      <c r="I8" s="38"/>
      <c r="J8" s="27"/>
      <c r="K8" s="4" t="s">
        <v>262</v>
      </c>
      <c r="L8" s="39"/>
      <c r="M8" s="39">
        <v>6</v>
      </c>
      <c r="N8" s="4">
        <v>8</v>
      </c>
      <c r="O8" s="4">
        <f t="shared" si="2"/>
        <v>48</v>
      </c>
      <c r="P8" s="4">
        <v>300</v>
      </c>
      <c r="Q8" s="37">
        <f t="shared" si="3"/>
        <v>144</v>
      </c>
      <c r="R8" s="37"/>
      <c r="S8" s="31"/>
      <c r="T8" s="4" t="s">
        <v>262</v>
      </c>
      <c r="U8" s="39"/>
      <c r="V8" s="39">
        <v>6</v>
      </c>
      <c r="W8" s="4">
        <v>6</v>
      </c>
      <c r="X8" s="4">
        <f t="shared" si="4"/>
        <v>36</v>
      </c>
      <c r="Y8" s="4">
        <v>300</v>
      </c>
      <c r="Z8" s="37">
        <f t="shared" si="5"/>
        <v>108</v>
      </c>
      <c r="AA8" s="37"/>
      <c r="AB8" s="31"/>
      <c r="AC8" s="4" t="s">
        <v>262</v>
      </c>
      <c r="AD8" s="39"/>
      <c r="AE8" s="39">
        <v>6</v>
      </c>
      <c r="AF8" s="4">
        <v>7</v>
      </c>
      <c r="AG8" s="4">
        <f t="shared" si="6"/>
        <v>42</v>
      </c>
      <c r="AH8" s="4">
        <v>300</v>
      </c>
      <c r="AI8" s="37">
        <f t="shared" si="7"/>
        <v>126</v>
      </c>
      <c r="AJ8" s="37"/>
      <c r="AK8" s="26"/>
      <c r="AL8" s="4" t="s">
        <v>262</v>
      </c>
      <c r="AM8" s="39"/>
      <c r="AN8" s="39">
        <v>6</v>
      </c>
      <c r="AO8" s="4">
        <v>6</v>
      </c>
      <c r="AP8" s="4">
        <f t="shared" si="8"/>
        <v>36</v>
      </c>
      <c r="AQ8" s="4">
        <v>300</v>
      </c>
      <c r="AR8" s="37">
        <f t="shared" si="9"/>
        <v>108</v>
      </c>
      <c r="AS8" s="37"/>
      <c r="AT8" s="31"/>
      <c r="AU8" s="4" t="s">
        <v>262</v>
      </c>
      <c r="AV8" s="39"/>
      <c r="AW8" s="39">
        <v>6</v>
      </c>
      <c r="AX8" s="4">
        <v>5</v>
      </c>
      <c r="AY8" s="4">
        <f t="shared" si="10"/>
        <v>30</v>
      </c>
      <c r="AZ8" s="4">
        <v>300</v>
      </c>
      <c r="BA8" s="37">
        <f t="shared" si="11"/>
        <v>90</v>
      </c>
      <c r="BB8" s="37"/>
      <c r="BC8" s="4"/>
      <c r="BD8" s="4"/>
    </row>
    <row r="9" spans="1:56" ht="12.75">
      <c r="A9" s="4" t="s">
        <v>263</v>
      </c>
      <c r="B9" s="39"/>
      <c r="C9" s="39">
        <v>6</v>
      </c>
      <c r="D9" s="4">
        <v>7</v>
      </c>
      <c r="E9" s="4">
        <f t="shared" si="0"/>
        <v>42</v>
      </c>
      <c r="F9" s="4">
        <v>300</v>
      </c>
      <c r="G9" s="37">
        <f t="shared" si="1"/>
        <v>126</v>
      </c>
      <c r="H9" s="37"/>
      <c r="I9" s="38"/>
      <c r="J9" s="27"/>
      <c r="K9" s="4" t="s">
        <v>263</v>
      </c>
      <c r="L9" s="39"/>
      <c r="M9" s="39">
        <v>6</v>
      </c>
      <c r="N9" s="4">
        <v>8</v>
      </c>
      <c r="O9" s="4">
        <f t="shared" si="2"/>
        <v>48</v>
      </c>
      <c r="P9" s="4">
        <v>300</v>
      </c>
      <c r="Q9" s="37">
        <f t="shared" si="3"/>
        <v>144</v>
      </c>
      <c r="R9" s="37"/>
      <c r="S9" s="31"/>
      <c r="T9" s="4" t="s">
        <v>263</v>
      </c>
      <c r="U9" s="39"/>
      <c r="V9" s="39">
        <v>6</v>
      </c>
      <c r="W9" s="4">
        <v>6</v>
      </c>
      <c r="X9" s="4">
        <f t="shared" si="4"/>
        <v>36</v>
      </c>
      <c r="Y9" s="4">
        <v>300</v>
      </c>
      <c r="Z9" s="37">
        <f t="shared" si="5"/>
        <v>108</v>
      </c>
      <c r="AA9" s="37"/>
      <c r="AB9" s="31"/>
      <c r="AC9" s="4" t="s">
        <v>263</v>
      </c>
      <c r="AD9" s="39"/>
      <c r="AE9" s="39">
        <v>6</v>
      </c>
      <c r="AF9" s="4">
        <v>7</v>
      </c>
      <c r="AG9" s="4">
        <f t="shared" si="6"/>
        <v>42</v>
      </c>
      <c r="AH9" s="4">
        <v>300</v>
      </c>
      <c r="AI9" s="37">
        <f t="shared" si="7"/>
        <v>126</v>
      </c>
      <c r="AJ9" s="37"/>
      <c r="AK9" s="26"/>
      <c r="AL9" s="4" t="s">
        <v>263</v>
      </c>
      <c r="AM9" s="39"/>
      <c r="AN9" s="39">
        <v>6</v>
      </c>
      <c r="AO9" s="4">
        <v>6</v>
      </c>
      <c r="AP9" s="4">
        <f t="shared" si="8"/>
        <v>36</v>
      </c>
      <c r="AQ9" s="4">
        <v>300</v>
      </c>
      <c r="AR9" s="37">
        <f t="shared" si="9"/>
        <v>108</v>
      </c>
      <c r="AS9" s="37"/>
      <c r="AT9" s="31"/>
      <c r="AU9" s="4" t="s">
        <v>263</v>
      </c>
      <c r="AV9" s="39"/>
      <c r="AW9" s="39">
        <v>6</v>
      </c>
      <c r="AX9" s="4">
        <v>5</v>
      </c>
      <c r="AY9" s="4">
        <f t="shared" si="10"/>
        <v>30</v>
      </c>
      <c r="AZ9" s="4">
        <v>300</v>
      </c>
      <c r="BA9" s="37">
        <f t="shared" si="11"/>
        <v>90</v>
      </c>
      <c r="BB9" s="37"/>
      <c r="BC9" s="4"/>
      <c r="BD9" s="4"/>
    </row>
    <row r="10" spans="1:56" ht="12.75">
      <c r="A10" s="33" t="s">
        <v>54</v>
      </c>
      <c r="B10" s="4"/>
      <c r="C10" s="4">
        <v>8</v>
      </c>
      <c r="D10" s="4">
        <v>11</v>
      </c>
      <c r="E10" s="4">
        <f t="shared" si="0"/>
        <v>88</v>
      </c>
      <c r="F10" s="4"/>
      <c r="G10" s="37"/>
      <c r="H10" s="37"/>
      <c r="I10" s="38"/>
      <c r="J10" s="27"/>
      <c r="K10" s="33" t="s">
        <v>54</v>
      </c>
      <c r="L10" s="4"/>
      <c r="M10" s="4">
        <v>8</v>
      </c>
      <c r="N10" s="4">
        <v>12</v>
      </c>
      <c r="O10" s="4">
        <f t="shared" si="2"/>
        <v>96</v>
      </c>
      <c r="P10" s="4"/>
      <c r="Q10" s="37"/>
      <c r="R10" s="37"/>
      <c r="S10" s="31"/>
      <c r="T10" s="33" t="s">
        <v>54</v>
      </c>
      <c r="U10" s="4"/>
      <c r="V10" s="4">
        <v>8</v>
      </c>
      <c r="W10" s="4">
        <v>9</v>
      </c>
      <c r="X10" s="4">
        <f t="shared" si="4"/>
        <v>72</v>
      </c>
      <c r="Y10" s="4"/>
      <c r="Z10" s="37"/>
      <c r="AA10" s="37"/>
      <c r="AB10" s="31"/>
      <c r="AC10" s="33" t="s">
        <v>54</v>
      </c>
      <c r="AD10" s="4"/>
      <c r="AE10" s="4">
        <v>8</v>
      </c>
      <c r="AF10" s="4">
        <v>11</v>
      </c>
      <c r="AG10" s="4">
        <f t="shared" si="6"/>
        <v>88</v>
      </c>
      <c r="AH10" s="4"/>
      <c r="AI10" s="37"/>
      <c r="AJ10" s="37"/>
      <c r="AK10" s="26"/>
      <c r="AL10" s="33" t="s">
        <v>54</v>
      </c>
      <c r="AM10" s="4"/>
      <c r="AN10" s="4">
        <v>8</v>
      </c>
      <c r="AO10" s="4">
        <v>9</v>
      </c>
      <c r="AP10" s="4">
        <f t="shared" si="8"/>
        <v>72</v>
      </c>
      <c r="AQ10" s="4"/>
      <c r="AR10" s="37"/>
      <c r="AS10" s="37"/>
      <c r="AT10" s="31"/>
      <c r="AU10" s="33" t="s">
        <v>54</v>
      </c>
      <c r="AV10" s="4"/>
      <c r="AW10" s="4">
        <v>8</v>
      </c>
      <c r="AX10" s="4">
        <v>8</v>
      </c>
      <c r="AY10" s="4">
        <f t="shared" si="10"/>
        <v>64</v>
      </c>
      <c r="AZ10" s="4"/>
      <c r="BA10" s="37"/>
      <c r="BB10" s="37"/>
      <c r="BC10" s="4"/>
      <c r="BD10" s="4"/>
    </row>
    <row r="11" spans="1:56" ht="12.75">
      <c r="A11" s="33" t="s">
        <v>172</v>
      </c>
      <c r="B11" s="4"/>
      <c r="C11" s="4">
        <v>2</v>
      </c>
      <c r="D11" s="4">
        <v>5</v>
      </c>
      <c r="E11" s="4">
        <f t="shared" si="0"/>
        <v>10</v>
      </c>
      <c r="F11" s="4"/>
      <c r="G11" s="37"/>
      <c r="H11" s="37"/>
      <c r="I11" s="38"/>
      <c r="J11" s="27"/>
      <c r="K11" s="33" t="s">
        <v>172</v>
      </c>
      <c r="L11" s="4"/>
      <c r="M11" s="4">
        <v>2</v>
      </c>
      <c r="N11" s="4">
        <v>5</v>
      </c>
      <c r="O11" s="4">
        <f t="shared" si="2"/>
        <v>10</v>
      </c>
      <c r="P11" s="4"/>
      <c r="Q11" s="37"/>
      <c r="R11" s="37"/>
      <c r="S11" s="31"/>
      <c r="T11" s="33" t="s">
        <v>172</v>
      </c>
      <c r="U11" s="4"/>
      <c r="V11" s="4">
        <v>2</v>
      </c>
      <c r="W11" s="4">
        <v>3</v>
      </c>
      <c r="X11" s="4">
        <f t="shared" si="4"/>
        <v>6</v>
      </c>
      <c r="Y11" s="4"/>
      <c r="Z11" s="37"/>
      <c r="AA11" s="37"/>
      <c r="AB11" s="31"/>
      <c r="AC11" s="33" t="s">
        <v>172</v>
      </c>
      <c r="AD11" s="4"/>
      <c r="AE11" s="4">
        <v>2</v>
      </c>
      <c r="AF11" s="4">
        <v>4</v>
      </c>
      <c r="AG11" s="4">
        <f t="shared" si="6"/>
        <v>8</v>
      </c>
      <c r="AH11" s="4"/>
      <c r="AI11" s="37"/>
      <c r="AJ11" s="37"/>
      <c r="AK11" s="26"/>
      <c r="AL11" s="33" t="s">
        <v>172</v>
      </c>
      <c r="AM11" s="4"/>
      <c r="AN11" s="4">
        <v>2</v>
      </c>
      <c r="AO11" s="4">
        <v>3</v>
      </c>
      <c r="AP11" s="4">
        <f t="shared" si="8"/>
        <v>6</v>
      </c>
      <c r="AQ11" s="4"/>
      <c r="AR11" s="37"/>
      <c r="AS11" s="37"/>
      <c r="AT11" s="31"/>
      <c r="AU11" s="33" t="s">
        <v>172</v>
      </c>
      <c r="AV11" s="4"/>
      <c r="AW11" s="4">
        <v>2</v>
      </c>
      <c r="AX11" s="4">
        <v>2</v>
      </c>
      <c r="AY11" s="4">
        <f t="shared" si="10"/>
        <v>4</v>
      </c>
      <c r="AZ11" s="4"/>
      <c r="BA11" s="37"/>
      <c r="BB11" s="37"/>
      <c r="BC11" s="4"/>
      <c r="BD11" s="4"/>
    </row>
    <row r="12" spans="1:56" ht="15" customHeight="1">
      <c r="A12" s="4" t="s">
        <v>55</v>
      </c>
      <c r="B12" s="39" t="s">
        <v>77</v>
      </c>
      <c r="C12" s="39"/>
      <c r="D12" s="4"/>
      <c r="E12" s="4">
        <v>30</v>
      </c>
      <c r="F12" s="4">
        <v>0</v>
      </c>
      <c r="G12" s="37">
        <v>0</v>
      </c>
      <c r="H12" s="37"/>
      <c r="I12" s="38"/>
      <c r="J12" s="27"/>
      <c r="K12" s="4" t="s">
        <v>55</v>
      </c>
      <c r="L12" s="39" t="s">
        <v>77</v>
      </c>
      <c r="M12" s="39"/>
      <c r="N12" s="4"/>
      <c r="O12" s="4">
        <v>30</v>
      </c>
      <c r="P12" s="4">
        <v>0</v>
      </c>
      <c r="Q12" s="37">
        <v>0</v>
      </c>
      <c r="R12" s="37"/>
      <c r="S12" s="31"/>
      <c r="T12" s="4" t="s">
        <v>55</v>
      </c>
      <c r="U12" s="39" t="s">
        <v>77</v>
      </c>
      <c r="V12" s="39"/>
      <c r="W12" s="4"/>
      <c r="X12" s="4">
        <v>30</v>
      </c>
      <c r="Y12" s="4">
        <v>0</v>
      </c>
      <c r="Z12" s="37">
        <v>0</v>
      </c>
      <c r="AA12" s="37"/>
      <c r="AB12" s="31"/>
      <c r="AC12" s="4" t="s">
        <v>55</v>
      </c>
      <c r="AD12" s="39" t="s">
        <v>77</v>
      </c>
      <c r="AE12" s="39"/>
      <c r="AF12" s="4"/>
      <c r="AG12" s="4">
        <v>30</v>
      </c>
      <c r="AH12" s="4">
        <v>0</v>
      </c>
      <c r="AI12" s="37">
        <v>0</v>
      </c>
      <c r="AJ12" s="37"/>
      <c r="AK12" s="26"/>
      <c r="AL12" s="4" t="s">
        <v>55</v>
      </c>
      <c r="AM12" s="39" t="s">
        <v>77</v>
      </c>
      <c r="AN12" s="39"/>
      <c r="AO12" s="4"/>
      <c r="AP12" s="4">
        <v>30</v>
      </c>
      <c r="AQ12" s="4">
        <v>0</v>
      </c>
      <c r="AR12" s="37">
        <v>0</v>
      </c>
      <c r="AS12" s="37"/>
      <c r="AT12" s="31"/>
      <c r="AU12" s="4" t="s">
        <v>55</v>
      </c>
      <c r="AV12" s="39" t="s">
        <v>77</v>
      </c>
      <c r="AW12" s="39"/>
      <c r="AX12" s="4"/>
      <c r="AY12" s="4">
        <v>30</v>
      </c>
      <c r="AZ12" s="4">
        <v>0</v>
      </c>
      <c r="BA12" s="37">
        <v>0</v>
      </c>
      <c r="BB12" s="37"/>
      <c r="BC12" s="4"/>
      <c r="BD12" s="4"/>
    </row>
    <row r="13" spans="1:56" ht="12.75" customHeight="1">
      <c r="A13" s="4" t="s">
        <v>218</v>
      </c>
      <c r="B13" s="39" t="s">
        <v>56</v>
      </c>
      <c r="C13" s="39">
        <v>14</v>
      </c>
      <c r="D13" s="4">
        <v>11</v>
      </c>
      <c r="E13" s="4">
        <f>SUM(C13*D13)</f>
        <v>154</v>
      </c>
      <c r="F13" s="4">
        <v>378</v>
      </c>
      <c r="G13" s="37">
        <f>SUM(F13/100)*E13</f>
        <v>582.12</v>
      </c>
      <c r="H13" s="37"/>
      <c r="I13" s="38">
        <f>SUM(E13*0.31)</f>
        <v>47.74</v>
      </c>
      <c r="J13" s="27"/>
      <c r="K13" s="4" t="s">
        <v>218</v>
      </c>
      <c r="L13" s="39" t="s">
        <v>56</v>
      </c>
      <c r="M13" s="39">
        <v>14</v>
      </c>
      <c r="N13" s="4">
        <v>12</v>
      </c>
      <c r="O13" s="4">
        <f>SUM(M13*N13)</f>
        <v>168</v>
      </c>
      <c r="P13" s="4">
        <v>378</v>
      </c>
      <c r="Q13" s="37">
        <f>SUM(P13/100)*O13</f>
        <v>635.04</v>
      </c>
      <c r="R13" s="37"/>
      <c r="S13" s="31"/>
      <c r="T13" s="4" t="s">
        <v>218</v>
      </c>
      <c r="U13" s="39" t="s">
        <v>56</v>
      </c>
      <c r="V13" s="39">
        <v>14</v>
      </c>
      <c r="W13" s="4">
        <v>9</v>
      </c>
      <c r="X13" s="4">
        <f>SUM(V13*W13)</f>
        <v>126</v>
      </c>
      <c r="Y13" s="4">
        <v>378</v>
      </c>
      <c r="Z13" s="37">
        <f>SUM(Y13/100)*X13</f>
        <v>476.28</v>
      </c>
      <c r="AA13" s="37"/>
      <c r="AB13" s="31"/>
      <c r="AC13" s="4" t="s">
        <v>218</v>
      </c>
      <c r="AD13" s="39" t="s">
        <v>56</v>
      </c>
      <c r="AE13" s="39">
        <v>14</v>
      </c>
      <c r="AF13" s="4">
        <v>11</v>
      </c>
      <c r="AG13" s="4">
        <f>SUM(AE13*AF13)</f>
        <v>154</v>
      </c>
      <c r="AH13" s="4">
        <v>378</v>
      </c>
      <c r="AI13" s="37">
        <f>SUM(AH13/100)*AG13</f>
        <v>582.12</v>
      </c>
      <c r="AJ13" s="37"/>
      <c r="AK13" s="26"/>
      <c r="AL13" s="4" t="s">
        <v>218</v>
      </c>
      <c r="AM13" s="39" t="s">
        <v>56</v>
      </c>
      <c r="AN13" s="39">
        <v>14</v>
      </c>
      <c r="AO13" s="4">
        <v>9</v>
      </c>
      <c r="AP13" s="4">
        <f>SUM(AN13*AO13)</f>
        <v>126</v>
      </c>
      <c r="AQ13" s="4">
        <v>378</v>
      </c>
      <c r="AR13" s="37">
        <f>SUM(AQ13/100)*AP13</f>
        <v>476.28</v>
      </c>
      <c r="AS13" s="37"/>
      <c r="AT13" s="31"/>
      <c r="AU13" s="4" t="s">
        <v>218</v>
      </c>
      <c r="AV13" s="39" t="s">
        <v>56</v>
      </c>
      <c r="AW13" s="39">
        <v>14</v>
      </c>
      <c r="AX13" s="4">
        <v>8</v>
      </c>
      <c r="AY13" s="4">
        <f>SUM(AW13*AX13)</f>
        <v>112</v>
      </c>
      <c r="AZ13" s="4">
        <v>378</v>
      </c>
      <c r="BA13" s="37">
        <f>SUM(AZ13/100)*AY13</f>
        <v>423.35999999999996</v>
      </c>
      <c r="BB13" s="37"/>
      <c r="BC13" s="4"/>
      <c r="BD13" s="4"/>
    </row>
    <row r="14" spans="1:56" ht="12.75">
      <c r="A14" s="1" t="s">
        <v>57</v>
      </c>
      <c r="B14" s="1"/>
      <c r="C14" s="1"/>
      <c r="D14" s="1"/>
      <c r="E14" s="1"/>
      <c r="F14" s="1"/>
      <c r="G14" s="37"/>
      <c r="H14" s="41">
        <f>SUM(G4:G13)</f>
        <v>3711.96</v>
      </c>
      <c r="I14" s="42"/>
      <c r="J14" s="29"/>
      <c r="K14" s="1" t="s">
        <v>57</v>
      </c>
      <c r="L14" s="1"/>
      <c r="M14" s="1"/>
      <c r="N14" s="1"/>
      <c r="O14" s="1"/>
      <c r="P14" s="1"/>
      <c r="Q14" s="37"/>
      <c r="R14" s="41">
        <f>SUM(Q4:Q13)</f>
        <v>4212</v>
      </c>
      <c r="S14" s="32"/>
      <c r="T14" s="1" t="s">
        <v>57</v>
      </c>
      <c r="U14" s="1"/>
      <c r="V14" s="1"/>
      <c r="W14" s="1"/>
      <c r="X14" s="1"/>
      <c r="Y14" s="1"/>
      <c r="Z14" s="37"/>
      <c r="AA14" s="41">
        <f>SUM(Z4:Z13)</f>
        <v>3159</v>
      </c>
      <c r="AB14" s="32"/>
      <c r="AC14" s="1" t="s">
        <v>57</v>
      </c>
      <c r="AD14" s="1"/>
      <c r="AE14" s="1"/>
      <c r="AF14" s="1"/>
      <c r="AG14" s="1"/>
      <c r="AH14" s="1"/>
      <c r="AI14" s="37"/>
      <c r="AJ14" s="41">
        <f>SUM(AI4:AI13)</f>
        <v>3711.96</v>
      </c>
      <c r="AK14" s="26"/>
      <c r="AL14" s="1" t="s">
        <v>57</v>
      </c>
      <c r="AM14" s="1"/>
      <c r="AN14" s="1"/>
      <c r="AO14" s="1"/>
      <c r="AP14" s="1"/>
      <c r="AQ14" s="1"/>
      <c r="AR14" s="37"/>
      <c r="AS14" s="41">
        <f>SUM(AR4:AR13)</f>
        <v>3159</v>
      </c>
      <c r="AT14" s="32"/>
      <c r="AU14" s="1" t="s">
        <v>57</v>
      </c>
      <c r="AV14" s="1"/>
      <c r="AW14" s="1"/>
      <c r="AX14" s="1"/>
      <c r="AY14" s="1"/>
      <c r="AZ14" s="1"/>
      <c r="BA14" s="37"/>
      <c r="BB14" s="41">
        <f>SUM(BA4:BA13)</f>
        <v>2658.96</v>
      </c>
      <c r="BC14" s="4"/>
      <c r="BD14" s="4"/>
    </row>
    <row r="15" spans="1:56" ht="12.75">
      <c r="A15" s="1" t="s">
        <v>78</v>
      </c>
      <c r="B15" s="1"/>
      <c r="C15" s="1"/>
      <c r="D15" s="1"/>
      <c r="E15" s="1"/>
      <c r="F15" s="1"/>
      <c r="G15" s="41"/>
      <c r="H15" s="41">
        <f>SUM(H14/7)</f>
        <v>530.28</v>
      </c>
      <c r="I15" s="42"/>
      <c r="J15" s="29"/>
      <c r="K15" s="1" t="s">
        <v>78</v>
      </c>
      <c r="L15" s="1"/>
      <c r="M15" s="1"/>
      <c r="N15" s="1"/>
      <c r="O15" s="1"/>
      <c r="P15" s="1"/>
      <c r="Q15" s="41"/>
      <c r="R15" s="41">
        <f>SUM(R14/8)</f>
        <v>526.5</v>
      </c>
      <c r="S15" s="32"/>
      <c r="T15" s="1" t="s">
        <v>78</v>
      </c>
      <c r="U15" s="1"/>
      <c r="V15" s="1"/>
      <c r="W15" s="1"/>
      <c r="X15" s="1"/>
      <c r="Y15" s="1"/>
      <c r="Z15" s="41"/>
      <c r="AA15" s="41">
        <f>SUM(AA14/6)</f>
        <v>526.5</v>
      </c>
      <c r="AB15" s="32"/>
      <c r="AC15" s="1" t="s">
        <v>78</v>
      </c>
      <c r="AD15" s="1"/>
      <c r="AE15" s="1"/>
      <c r="AF15" s="1"/>
      <c r="AG15" s="1"/>
      <c r="AH15" s="1"/>
      <c r="AI15" s="41"/>
      <c r="AJ15" s="41">
        <f>SUM(AJ14/7)</f>
        <v>530.28</v>
      </c>
      <c r="AK15" s="26"/>
      <c r="AL15" s="1" t="s">
        <v>78</v>
      </c>
      <c r="AM15" s="1"/>
      <c r="AN15" s="1"/>
      <c r="AO15" s="1"/>
      <c r="AP15" s="1"/>
      <c r="AQ15" s="1"/>
      <c r="AR15" s="41"/>
      <c r="AS15" s="41">
        <f>SUM(AS14/6)</f>
        <v>526.5</v>
      </c>
      <c r="AT15" s="32"/>
      <c r="AU15" s="1" t="s">
        <v>78</v>
      </c>
      <c r="AV15" s="1"/>
      <c r="AW15" s="1"/>
      <c r="AX15" s="1"/>
      <c r="AY15" s="1"/>
      <c r="AZ15" s="1"/>
      <c r="BA15" s="41"/>
      <c r="BB15" s="41">
        <f>SUM(BB14/5)</f>
        <v>531.792</v>
      </c>
      <c r="BC15" s="4"/>
      <c r="BD15" s="4"/>
    </row>
    <row r="16" spans="1:56" ht="12.75">
      <c r="A16" s="4"/>
      <c r="B16" s="4"/>
      <c r="C16" s="4"/>
      <c r="D16" s="4"/>
      <c r="E16" s="4"/>
      <c r="F16" s="4"/>
      <c r="G16" s="4" t="s">
        <v>14</v>
      </c>
      <c r="H16" s="37" t="s">
        <v>14</v>
      </c>
      <c r="I16" s="38"/>
      <c r="J16" s="27"/>
      <c r="K16" s="4"/>
      <c r="L16" s="4"/>
      <c r="M16" s="4"/>
      <c r="N16" s="4"/>
      <c r="O16" s="4"/>
      <c r="P16" s="4"/>
      <c r="Q16" s="4" t="s">
        <v>14</v>
      </c>
      <c r="R16" s="37" t="s">
        <v>14</v>
      </c>
      <c r="S16" s="31"/>
      <c r="T16" s="4"/>
      <c r="U16" s="4"/>
      <c r="V16" s="4"/>
      <c r="W16" s="4"/>
      <c r="X16" s="4"/>
      <c r="Y16" s="4"/>
      <c r="Z16" s="4" t="s">
        <v>14</v>
      </c>
      <c r="AA16" s="37" t="s">
        <v>14</v>
      </c>
      <c r="AB16" s="31"/>
      <c r="AC16" s="4"/>
      <c r="AD16" s="4"/>
      <c r="AE16" s="4"/>
      <c r="AF16" s="4"/>
      <c r="AG16" s="4"/>
      <c r="AH16" s="4"/>
      <c r="AI16" s="4" t="s">
        <v>14</v>
      </c>
      <c r="AJ16" s="37" t="s">
        <v>14</v>
      </c>
      <c r="AK16" s="26"/>
      <c r="AL16" s="4"/>
      <c r="AM16" s="4"/>
      <c r="AN16" s="4"/>
      <c r="AO16" s="4"/>
      <c r="AP16" s="4"/>
      <c r="AQ16" s="4"/>
      <c r="AR16" s="4" t="s">
        <v>14</v>
      </c>
      <c r="AS16" s="37" t="s">
        <v>14</v>
      </c>
      <c r="AT16" s="31"/>
      <c r="AU16" s="4"/>
      <c r="AV16" s="4"/>
      <c r="AW16" s="4"/>
      <c r="AX16" s="4"/>
      <c r="AY16" s="4"/>
      <c r="AZ16" s="4"/>
      <c r="BA16" s="4" t="s">
        <v>14</v>
      </c>
      <c r="BB16" s="37" t="s">
        <v>14</v>
      </c>
      <c r="BC16" s="4"/>
      <c r="BD16" s="4"/>
    </row>
    <row r="17" spans="1:56" ht="12.75">
      <c r="A17" s="1" t="s">
        <v>228</v>
      </c>
      <c r="B17" s="4"/>
      <c r="C17" s="4"/>
      <c r="D17" s="4"/>
      <c r="E17" s="4"/>
      <c r="F17" s="4"/>
      <c r="G17" s="4" t="s">
        <v>14</v>
      </c>
      <c r="H17" s="37" t="s">
        <v>14</v>
      </c>
      <c r="I17" s="38"/>
      <c r="J17" s="27"/>
      <c r="K17" s="1" t="s">
        <v>278</v>
      </c>
      <c r="L17" s="4"/>
      <c r="M17" s="4"/>
      <c r="N17" s="4"/>
      <c r="O17" s="4"/>
      <c r="P17" s="4"/>
      <c r="Q17" s="4" t="s">
        <v>14</v>
      </c>
      <c r="R17" s="37" t="s">
        <v>14</v>
      </c>
      <c r="S17" s="31"/>
      <c r="T17" s="1" t="s">
        <v>282</v>
      </c>
      <c r="U17" s="4"/>
      <c r="V17" s="4"/>
      <c r="W17" s="4"/>
      <c r="X17" s="4"/>
      <c r="Y17" s="4"/>
      <c r="Z17" s="4" t="s">
        <v>14</v>
      </c>
      <c r="AA17" s="37" t="s">
        <v>14</v>
      </c>
      <c r="AB17" s="31"/>
      <c r="AC17" s="1" t="s">
        <v>228</v>
      </c>
      <c r="AD17" s="4"/>
      <c r="AE17" s="4"/>
      <c r="AF17" s="4"/>
      <c r="AG17" s="4"/>
      <c r="AH17" s="4"/>
      <c r="AI17" s="4" t="s">
        <v>14</v>
      </c>
      <c r="AJ17" s="37" t="s">
        <v>14</v>
      </c>
      <c r="AK17" s="26"/>
      <c r="AL17" s="1" t="s">
        <v>282</v>
      </c>
      <c r="AM17" s="4"/>
      <c r="AN17" s="4"/>
      <c r="AO17" s="4"/>
      <c r="AP17" s="4"/>
      <c r="AQ17" s="4"/>
      <c r="AR17" s="4" t="s">
        <v>14</v>
      </c>
      <c r="AS17" s="37" t="s">
        <v>14</v>
      </c>
      <c r="AT17" s="31"/>
      <c r="AU17" s="1" t="s">
        <v>292</v>
      </c>
      <c r="AV17" s="4"/>
      <c r="AW17" s="4"/>
      <c r="AX17" s="4"/>
      <c r="AY17" s="4"/>
      <c r="AZ17" s="4"/>
      <c r="BA17" s="4" t="s">
        <v>14</v>
      </c>
      <c r="BB17" s="37" t="s">
        <v>14</v>
      </c>
      <c r="BC17" s="4"/>
      <c r="BD17" s="4"/>
    </row>
    <row r="18" spans="1:56" ht="12.75">
      <c r="A18" s="4" t="s">
        <v>295</v>
      </c>
      <c r="B18" s="4" t="s">
        <v>296</v>
      </c>
      <c r="C18" s="4">
        <v>40</v>
      </c>
      <c r="D18" s="4">
        <v>7</v>
      </c>
      <c r="E18" s="4">
        <f>SUM(C18*D18)</f>
        <v>280</v>
      </c>
      <c r="F18" s="4">
        <v>545</v>
      </c>
      <c r="G18" s="37">
        <f>SUM(F18/100)*E18</f>
        <v>1526</v>
      </c>
      <c r="H18" s="37"/>
      <c r="I18" s="38">
        <f>SUM(E18*0.25)</f>
        <v>70</v>
      </c>
      <c r="J18" s="27"/>
      <c r="K18" s="4" t="s">
        <v>295</v>
      </c>
      <c r="L18" s="4" t="s">
        <v>296</v>
      </c>
      <c r="M18" s="4">
        <v>40</v>
      </c>
      <c r="N18" s="4">
        <v>8</v>
      </c>
      <c r="O18" s="4">
        <f>SUM(M18*N18)</f>
        <v>320</v>
      </c>
      <c r="P18" s="4">
        <v>545</v>
      </c>
      <c r="Q18" s="37">
        <f>SUM(P18/100)*O18</f>
        <v>1744</v>
      </c>
      <c r="R18" s="37"/>
      <c r="S18" s="31"/>
      <c r="T18" s="4" t="s">
        <v>295</v>
      </c>
      <c r="U18" s="4" t="s">
        <v>296</v>
      </c>
      <c r="V18" s="4">
        <v>40</v>
      </c>
      <c r="W18" s="4">
        <v>6</v>
      </c>
      <c r="X18" s="4">
        <f>SUM(V18*W18)</f>
        <v>240</v>
      </c>
      <c r="Y18" s="4">
        <v>545</v>
      </c>
      <c r="Z18" s="37">
        <f>SUM(Y18/100)*X18</f>
        <v>1308</v>
      </c>
      <c r="AA18" s="37"/>
      <c r="AB18" s="31"/>
      <c r="AC18" s="4" t="s">
        <v>295</v>
      </c>
      <c r="AD18" s="4" t="s">
        <v>296</v>
      </c>
      <c r="AE18" s="4">
        <v>40</v>
      </c>
      <c r="AF18" s="4">
        <v>7</v>
      </c>
      <c r="AG18" s="4">
        <f>SUM(AE18*AF18)</f>
        <v>280</v>
      </c>
      <c r="AH18" s="4">
        <v>545</v>
      </c>
      <c r="AI18" s="37">
        <f>SUM(AH18/100)*AG18</f>
        <v>1526</v>
      </c>
      <c r="AJ18" s="37"/>
      <c r="AK18" s="26"/>
      <c r="AL18" s="4" t="s">
        <v>295</v>
      </c>
      <c r="AM18" s="4" t="s">
        <v>296</v>
      </c>
      <c r="AN18" s="4">
        <v>40</v>
      </c>
      <c r="AO18" s="4">
        <v>6</v>
      </c>
      <c r="AP18" s="4">
        <f>SUM(AN18*AO18)</f>
        <v>240</v>
      </c>
      <c r="AQ18" s="4">
        <v>545</v>
      </c>
      <c r="AR18" s="37">
        <f>SUM(AQ18/100)*AP18</f>
        <v>1308</v>
      </c>
      <c r="AS18" s="37"/>
      <c r="AT18" s="31"/>
      <c r="AU18" s="4" t="s">
        <v>295</v>
      </c>
      <c r="AV18" s="4" t="s">
        <v>296</v>
      </c>
      <c r="AW18" s="4">
        <v>40</v>
      </c>
      <c r="AX18" s="4">
        <v>5</v>
      </c>
      <c r="AY18" s="4">
        <f>SUM(AW18*AX18)</f>
        <v>200</v>
      </c>
      <c r="AZ18" s="4">
        <v>545</v>
      </c>
      <c r="BA18" s="37">
        <f>SUM(AZ18/100)*AY18</f>
        <v>1090</v>
      </c>
      <c r="BB18" s="37"/>
      <c r="BC18" s="4"/>
      <c r="BD18" s="4"/>
    </row>
    <row r="19" spans="1:56" ht="12.75">
      <c r="A19" s="4" t="s">
        <v>121</v>
      </c>
      <c r="B19" s="4" t="s">
        <v>122</v>
      </c>
      <c r="C19" s="4">
        <v>50</v>
      </c>
      <c r="D19" s="33">
        <v>7</v>
      </c>
      <c r="E19" s="4">
        <f>SUM(C19*D19)</f>
        <v>350</v>
      </c>
      <c r="F19" s="33">
        <v>538</v>
      </c>
      <c r="G19" s="37">
        <f>SUM(F19/100)*E19</f>
        <v>1883</v>
      </c>
      <c r="H19" s="37"/>
      <c r="I19" s="38">
        <f>SUM(E19*0.166)</f>
        <v>58.1</v>
      </c>
      <c r="J19" s="27"/>
      <c r="K19" s="4" t="s">
        <v>121</v>
      </c>
      <c r="L19" s="4" t="s">
        <v>122</v>
      </c>
      <c r="M19" s="4">
        <v>50</v>
      </c>
      <c r="N19" s="33">
        <v>8</v>
      </c>
      <c r="O19" s="4">
        <f>SUM(M19*N19)</f>
        <v>400</v>
      </c>
      <c r="P19" s="33">
        <v>538</v>
      </c>
      <c r="Q19" s="37">
        <f>SUM(P19/100)*O19</f>
        <v>2152</v>
      </c>
      <c r="R19" s="37"/>
      <c r="S19" s="31"/>
      <c r="T19" s="4" t="s">
        <v>121</v>
      </c>
      <c r="U19" s="4" t="s">
        <v>122</v>
      </c>
      <c r="V19" s="4">
        <v>50</v>
      </c>
      <c r="W19" s="33">
        <v>6</v>
      </c>
      <c r="X19" s="4">
        <f>SUM(V19*W19)</f>
        <v>300</v>
      </c>
      <c r="Y19" s="33">
        <v>538</v>
      </c>
      <c r="Z19" s="37">
        <f>SUM(Y19/100)*X19</f>
        <v>1614</v>
      </c>
      <c r="AA19" s="37"/>
      <c r="AB19" s="31"/>
      <c r="AC19" s="4" t="s">
        <v>121</v>
      </c>
      <c r="AD19" s="4" t="s">
        <v>122</v>
      </c>
      <c r="AE19" s="4">
        <v>50</v>
      </c>
      <c r="AF19" s="33">
        <v>7</v>
      </c>
      <c r="AG19" s="4">
        <f>SUM(AE19*AF19)</f>
        <v>350</v>
      </c>
      <c r="AH19" s="33">
        <v>538</v>
      </c>
      <c r="AI19" s="37">
        <f>SUM(AH19/100)*AG19</f>
        <v>1883</v>
      </c>
      <c r="AJ19" s="37"/>
      <c r="AK19" s="26"/>
      <c r="AL19" s="4" t="s">
        <v>121</v>
      </c>
      <c r="AM19" s="4" t="s">
        <v>122</v>
      </c>
      <c r="AN19" s="4">
        <v>50</v>
      </c>
      <c r="AO19" s="33">
        <v>6</v>
      </c>
      <c r="AP19" s="4">
        <f>SUM(AN19*AO19)</f>
        <v>300</v>
      </c>
      <c r="AQ19" s="33">
        <v>538</v>
      </c>
      <c r="AR19" s="37">
        <f>SUM(AQ19/100)*AP19</f>
        <v>1614</v>
      </c>
      <c r="AS19" s="37"/>
      <c r="AT19" s="31"/>
      <c r="AU19" s="4" t="s">
        <v>121</v>
      </c>
      <c r="AV19" s="4" t="s">
        <v>122</v>
      </c>
      <c r="AW19" s="4">
        <v>50</v>
      </c>
      <c r="AX19" s="33">
        <v>5</v>
      </c>
      <c r="AY19" s="4">
        <f>SUM(AW19*AX19)</f>
        <v>250</v>
      </c>
      <c r="AZ19" s="33">
        <v>538</v>
      </c>
      <c r="BA19" s="37">
        <f>SUM(AZ19/100)*AY19</f>
        <v>1345</v>
      </c>
      <c r="BB19" s="37"/>
      <c r="BC19" s="4"/>
      <c r="BD19" s="4"/>
    </row>
    <row r="20" spans="1:56" ht="12.75">
      <c r="A20" s="4" t="s">
        <v>299</v>
      </c>
      <c r="B20" s="4" t="s">
        <v>297</v>
      </c>
      <c r="C20" s="4">
        <v>96</v>
      </c>
      <c r="D20" s="33">
        <v>1</v>
      </c>
      <c r="E20" s="4">
        <f>SUM(C20*D20)</f>
        <v>96</v>
      </c>
      <c r="F20" s="33">
        <v>369</v>
      </c>
      <c r="G20" s="37">
        <f>SUM(F20/100)*E20</f>
        <v>354.24</v>
      </c>
      <c r="H20" s="37"/>
      <c r="I20" s="38"/>
      <c r="J20" s="27"/>
      <c r="K20" s="4" t="s">
        <v>298</v>
      </c>
      <c r="L20" s="4" t="s">
        <v>297</v>
      </c>
      <c r="M20" s="4">
        <v>96</v>
      </c>
      <c r="N20" s="33">
        <v>1</v>
      </c>
      <c r="O20" s="4">
        <f>SUM(M20*N20)</f>
        <v>96</v>
      </c>
      <c r="P20" s="33">
        <v>369</v>
      </c>
      <c r="Q20" s="37">
        <f>SUM(P20/100)*O20</f>
        <v>354.24</v>
      </c>
      <c r="R20" s="37"/>
      <c r="S20" s="31"/>
      <c r="T20" s="4" t="s">
        <v>298</v>
      </c>
      <c r="U20" s="4" t="s">
        <v>297</v>
      </c>
      <c r="V20" s="4">
        <v>96</v>
      </c>
      <c r="W20" s="33">
        <v>1</v>
      </c>
      <c r="X20" s="4">
        <f>SUM(V20*W20)</f>
        <v>96</v>
      </c>
      <c r="Y20" s="33">
        <v>369</v>
      </c>
      <c r="Z20" s="37">
        <f>SUM(Y20/100)*X20</f>
        <v>354.24</v>
      </c>
      <c r="AA20" s="37"/>
      <c r="AB20" s="31"/>
      <c r="AC20" s="4" t="s">
        <v>298</v>
      </c>
      <c r="AD20" s="4" t="s">
        <v>297</v>
      </c>
      <c r="AE20" s="4">
        <v>96</v>
      </c>
      <c r="AF20" s="33">
        <v>1</v>
      </c>
      <c r="AG20" s="4">
        <f>SUM(AE20*AF20)</f>
        <v>96</v>
      </c>
      <c r="AH20" s="33">
        <v>369</v>
      </c>
      <c r="AI20" s="37">
        <f>SUM(AH20/100)*AG20</f>
        <v>354.24</v>
      </c>
      <c r="AJ20" s="37"/>
      <c r="AK20" s="26"/>
      <c r="AL20" s="4" t="s">
        <v>298</v>
      </c>
      <c r="AM20" s="4" t="s">
        <v>297</v>
      </c>
      <c r="AN20" s="4">
        <v>96</v>
      </c>
      <c r="AO20" s="33">
        <v>1</v>
      </c>
      <c r="AP20" s="4">
        <f>SUM(AN20*AO20)</f>
        <v>96</v>
      </c>
      <c r="AQ20" s="33">
        <v>369</v>
      </c>
      <c r="AR20" s="37">
        <f>SUM(AQ20/100)*AP20</f>
        <v>354.24</v>
      </c>
      <c r="AS20" s="37"/>
      <c r="AT20" s="31"/>
      <c r="AU20" s="4" t="s">
        <v>298</v>
      </c>
      <c r="AV20" s="4" t="s">
        <v>297</v>
      </c>
      <c r="AW20" s="4">
        <v>96</v>
      </c>
      <c r="AX20" s="33">
        <v>1</v>
      </c>
      <c r="AY20" s="4">
        <f>SUM(AW20*AX20)</f>
        <v>96</v>
      </c>
      <c r="AZ20" s="33">
        <v>369</v>
      </c>
      <c r="BA20" s="37">
        <f>SUM(AZ20/100)*AY20</f>
        <v>354.24</v>
      </c>
      <c r="BB20" s="37"/>
      <c r="BC20" s="4"/>
      <c r="BD20" s="4"/>
    </row>
    <row r="21" spans="1:56" ht="12.75">
      <c r="A21" s="1" t="s">
        <v>59</v>
      </c>
      <c r="B21" s="4"/>
      <c r="C21" s="4"/>
      <c r="D21" s="4"/>
      <c r="E21" s="4"/>
      <c r="F21" s="4"/>
      <c r="G21" s="37"/>
      <c r="H21" s="41">
        <f>SUM(G18:G20)</f>
        <v>3763.24</v>
      </c>
      <c r="I21" s="38"/>
      <c r="J21" s="27"/>
      <c r="K21" s="1" t="s">
        <v>59</v>
      </c>
      <c r="L21" s="4"/>
      <c r="M21" s="4"/>
      <c r="N21" s="4"/>
      <c r="O21" s="4"/>
      <c r="P21" s="4"/>
      <c r="Q21" s="37"/>
      <c r="R21" s="41">
        <f>SUM(Q18:Q20)</f>
        <v>4250.24</v>
      </c>
      <c r="S21" s="31"/>
      <c r="T21" s="1" t="s">
        <v>59</v>
      </c>
      <c r="U21" s="4"/>
      <c r="V21" s="4"/>
      <c r="W21" s="4"/>
      <c r="X21" s="4"/>
      <c r="Y21" s="4"/>
      <c r="Z21" s="37"/>
      <c r="AA21" s="41">
        <f>SUM(Z18:Z20)</f>
        <v>3276.24</v>
      </c>
      <c r="AB21" s="31"/>
      <c r="AC21" s="1" t="s">
        <v>59</v>
      </c>
      <c r="AD21" s="4"/>
      <c r="AE21" s="4"/>
      <c r="AF21" s="4"/>
      <c r="AG21" s="4"/>
      <c r="AH21" s="4"/>
      <c r="AI21" s="37"/>
      <c r="AJ21" s="41">
        <f>SUM(AI18:AI20)</f>
        <v>3763.24</v>
      </c>
      <c r="AK21" s="26"/>
      <c r="AL21" s="1" t="s">
        <v>59</v>
      </c>
      <c r="AM21" s="4"/>
      <c r="AN21" s="4"/>
      <c r="AO21" s="4"/>
      <c r="AP21" s="4"/>
      <c r="AQ21" s="4"/>
      <c r="AR21" s="37"/>
      <c r="AS21" s="41">
        <f>SUM(AR18:AR20)</f>
        <v>3276.24</v>
      </c>
      <c r="AT21" s="31"/>
      <c r="AU21" s="1" t="s">
        <v>59</v>
      </c>
      <c r="AV21" s="4"/>
      <c r="AW21" s="4"/>
      <c r="AX21" s="4"/>
      <c r="AY21" s="4"/>
      <c r="AZ21" s="4"/>
      <c r="BA21" s="37"/>
      <c r="BB21" s="41">
        <f>SUM(BA18:BA20)</f>
        <v>2789.24</v>
      </c>
      <c r="BC21" s="4"/>
      <c r="BD21" s="4"/>
    </row>
    <row r="22" spans="1:56" ht="12.75">
      <c r="A22" s="1" t="s">
        <v>79</v>
      </c>
      <c r="B22" s="4"/>
      <c r="C22" s="4"/>
      <c r="D22" s="4"/>
      <c r="E22" s="4"/>
      <c r="F22" s="4"/>
      <c r="G22" s="37"/>
      <c r="H22" s="41">
        <f>SUM(H21/7)</f>
        <v>537.6057142857143</v>
      </c>
      <c r="I22" s="38"/>
      <c r="J22" s="27"/>
      <c r="K22" s="1" t="s">
        <v>79</v>
      </c>
      <c r="L22" s="4"/>
      <c r="M22" s="4"/>
      <c r="N22" s="4"/>
      <c r="O22" s="4"/>
      <c r="P22" s="4"/>
      <c r="Q22" s="37"/>
      <c r="R22" s="41">
        <f>SUM(R21/8)</f>
        <v>531.28</v>
      </c>
      <c r="S22" s="31"/>
      <c r="T22" s="1" t="s">
        <v>79</v>
      </c>
      <c r="U22" s="4"/>
      <c r="V22" s="4"/>
      <c r="W22" s="4"/>
      <c r="X22" s="4"/>
      <c r="Y22" s="4"/>
      <c r="Z22" s="37"/>
      <c r="AA22" s="41">
        <f>SUM(AA21/6)</f>
        <v>546.04</v>
      </c>
      <c r="AB22" s="31"/>
      <c r="AC22" s="1" t="s">
        <v>79</v>
      </c>
      <c r="AD22" s="4"/>
      <c r="AE22" s="4"/>
      <c r="AF22" s="4"/>
      <c r="AG22" s="4"/>
      <c r="AH22" s="4"/>
      <c r="AI22" s="37"/>
      <c r="AJ22" s="41">
        <f>SUM(AJ21/7)</f>
        <v>537.6057142857143</v>
      </c>
      <c r="AK22" s="26"/>
      <c r="AL22" s="1" t="s">
        <v>79</v>
      </c>
      <c r="AM22" s="4"/>
      <c r="AN22" s="4"/>
      <c r="AO22" s="4"/>
      <c r="AP22" s="4"/>
      <c r="AQ22" s="4"/>
      <c r="AR22" s="37"/>
      <c r="AS22" s="41">
        <f>SUM(AS21/6)</f>
        <v>546.04</v>
      </c>
      <c r="AT22" s="31"/>
      <c r="AU22" s="1" t="s">
        <v>79</v>
      </c>
      <c r="AV22" s="4"/>
      <c r="AW22" s="4"/>
      <c r="AX22" s="4"/>
      <c r="AY22" s="4"/>
      <c r="AZ22" s="4"/>
      <c r="BA22" s="37"/>
      <c r="BB22" s="41">
        <f>SUM(BB21/5)</f>
        <v>557.848</v>
      </c>
      <c r="BC22" s="4"/>
      <c r="BD22" s="4"/>
    </row>
    <row r="23" spans="1:56" ht="12.75">
      <c r="A23" s="4"/>
      <c r="B23" s="4"/>
      <c r="C23" s="4"/>
      <c r="D23" s="4"/>
      <c r="E23" s="4"/>
      <c r="F23" s="4"/>
      <c r="G23" s="37"/>
      <c r="H23" s="37"/>
      <c r="I23" s="38"/>
      <c r="J23" s="27"/>
      <c r="K23" s="4"/>
      <c r="L23" s="4"/>
      <c r="M23" s="4"/>
      <c r="N23" s="4"/>
      <c r="O23" s="4"/>
      <c r="P23" s="4"/>
      <c r="Q23" s="37"/>
      <c r="R23" s="37"/>
      <c r="S23" s="31"/>
      <c r="T23" s="4"/>
      <c r="U23" s="4"/>
      <c r="V23" s="4"/>
      <c r="W23" s="4"/>
      <c r="X23" s="4"/>
      <c r="Y23" s="4"/>
      <c r="Z23" s="37"/>
      <c r="AA23" s="37"/>
      <c r="AB23" s="31"/>
      <c r="AC23" s="4"/>
      <c r="AD23" s="4"/>
      <c r="AE23" s="4"/>
      <c r="AF23" s="4"/>
      <c r="AG23" s="4"/>
      <c r="AH23" s="4"/>
      <c r="AI23" s="37"/>
      <c r="AJ23" s="37"/>
      <c r="AK23" s="26"/>
      <c r="AL23" s="4"/>
      <c r="AM23" s="4"/>
      <c r="AN23" s="4"/>
      <c r="AO23" s="4"/>
      <c r="AP23" s="4"/>
      <c r="AQ23" s="4"/>
      <c r="AR23" s="37"/>
      <c r="AS23" s="37"/>
      <c r="AT23" s="31"/>
      <c r="AU23" s="4"/>
      <c r="AV23" s="4"/>
      <c r="AW23" s="4"/>
      <c r="AX23" s="4"/>
      <c r="AY23" s="4"/>
      <c r="AZ23" s="4"/>
      <c r="BA23" s="37"/>
      <c r="BB23" s="37"/>
      <c r="BC23" s="4"/>
      <c r="BD23" s="4"/>
    </row>
    <row r="24" spans="1:56" ht="12.75">
      <c r="A24" s="1" t="s">
        <v>226</v>
      </c>
      <c r="B24" s="4"/>
      <c r="C24" s="4"/>
      <c r="D24" s="4"/>
      <c r="E24" s="4"/>
      <c r="F24" s="4"/>
      <c r="G24" s="37"/>
      <c r="H24" s="37"/>
      <c r="I24" s="38"/>
      <c r="J24" s="27"/>
      <c r="K24" s="1" t="s">
        <v>279</v>
      </c>
      <c r="L24" s="4" t="s">
        <v>310</v>
      </c>
      <c r="M24" s="4"/>
      <c r="N24" s="4"/>
      <c r="O24" s="4"/>
      <c r="P24" s="4"/>
      <c r="Q24" s="37"/>
      <c r="R24" s="37"/>
      <c r="S24" s="31"/>
      <c r="T24" s="1" t="s">
        <v>283</v>
      </c>
      <c r="U24" s="4"/>
      <c r="V24" s="4"/>
      <c r="W24" s="4"/>
      <c r="X24" s="4"/>
      <c r="Y24" s="4"/>
      <c r="Z24" s="37"/>
      <c r="AA24" s="37"/>
      <c r="AB24" s="31"/>
      <c r="AC24" s="1" t="s">
        <v>226</v>
      </c>
      <c r="AD24" s="4"/>
      <c r="AE24" s="4"/>
      <c r="AF24" s="4"/>
      <c r="AG24" s="4"/>
      <c r="AH24" s="4"/>
      <c r="AI24" s="37"/>
      <c r="AJ24" s="37"/>
      <c r="AK24" s="26"/>
      <c r="AL24" s="1" t="s">
        <v>283</v>
      </c>
      <c r="AM24" s="4"/>
      <c r="AN24" s="4"/>
      <c r="AO24" s="4"/>
      <c r="AP24" s="4"/>
      <c r="AQ24" s="4"/>
      <c r="AR24" s="37"/>
      <c r="AS24" s="37"/>
      <c r="AT24" s="31"/>
      <c r="AU24" s="1" t="s">
        <v>293</v>
      </c>
      <c r="AV24" s="4"/>
      <c r="AW24" s="4"/>
      <c r="AX24" s="4"/>
      <c r="AY24" s="4"/>
      <c r="AZ24" s="4"/>
      <c r="BA24" s="37"/>
      <c r="BB24" s="37"/>
      <c r="BC24" s="4"/>
      <c r="BD24" s="4"/>
    </row>
    <row r="25" spans="1:56" ht="12.75">
      <c r="A25" s="4" t="s">
        <v>60</v>
      </c>
      <c r="B25" s="4" t="s">
        <v>265</v>
      </c>
      <c r="C25" s="4">
        <v>62</v>
      </c>
      <c r="D25" s="4">
        <v>4</v>
      </c>
      <c r="E25" s="4">
        <f>SUM(C25*D25)</f>
        <v>248</v>
      </c>
      <c r="F25" s="4">
        <v>339</v>
      </c>
      <c r="G25" s="37">
        <f>SUM(F25/100)*E25</f>
        <v>840.72</v>
      </c>
      <c r="H25" s="37"/>
      <c r="I25" s="38">
        <f>SUM(E25*0.2)</f>
        <v>49.6</v>
      </c>
      <c r="J25" s="27"/>
      <c r="K25" s="4" t="s">
        <v>60</v>
      </c>
      <c r="L25" s="4" t="s">
        <v>310</v>
      </c>
      <c r="M25" s="4">
        <v>62</v>
      </c>
      <c r="N25" s="4">
        <v>4</v>
      </c>
      <c r="O25" s="4">
        <f>SUM(M25*N25)</f>
        <v>248</v>
      </c>
      <c r="P25" s="4">
        <v>339</v>
      </c>
      <c r="Q25" s="37">
        <f>SUM(P25/100)*O25</f>
        <v>840.72</v>
      </c>
      <c r="R25" s="37"/>
      <c r="S25" s="31"/>
      <c r="T25" s="4" t="s">
        <v>60</v>
      </c>
      <c r="U25" s="4" t="s">
        <v>265</v>
      </c>
      <c r="V25" s="4">
        <v>62</v>
      </c>
      <c r="W25" s="4">
        <v>4</v>
      </c>
      <c r="X25" s="4">
        <f>SUM(V25*W25)</f>
        <v>248</v>
      </c>
      <c r="Y25" s="4">
        <v>339</v>
      </c>
      <c r="Z25" s="37">
        <f>SUM(Y25/100)*X25</f>
        <v>840.72</v>
      </c>
      <c r="AA25" s="37"/>
      <c r="AB25" s="31"/>
      <c r="AC25" s="4" t="s">
        <v>60</v>
      </c>
      <c r="AD25" s="4" t="s">
        <v>265</v>
      </c>
      <c r="AE25" s="4">
        <v>62</v>
      </c>
      <c r="AF25" s="4">
        <v>4</v>
      </c>
      <c r="AG25" s="4">
        <f>SUM(AE25*AF25)</f>
        <v>248</v>
      </c>
      <c r="AH25" s="4">
        <v>339</v>
      </c>
      <c r="AI25" s="37">
        <f>SUM(AH25/100)*AG25</f>
        <v>840.72</v>
      </c>
      <c r="AJ25" s="37"/>
      <c r="AK25" s="26"/>
      <c r="AL25" s="4" t="s">
        <v>60</v>
      </c>
      <c r="AM25" s="4" t="s">
        <v>265</v>
      </c>
      <c r="AN25" s="4">
        <v>62</v>
      </c>
      <c r="AO25" s="4">
        <v>4</v>
      </c>
      <c r="AP25" s="4">
        <f>SUM(AN25*AO25)</f>
        <v>248</v>
      </c>
      <c r="AQ25" s="4">
        <v>339</v>
      </c>
      <c r="AR25" s="37">
        <f>SUM(AQ25/100)*AP25</f>
        <v>840.72</v>
      </c>
      <c r="AS25" s="37"/>
      <c r="AT25" s="31"/>
      <c r="AU25" s="4" t="s">
        <v>60</v>
      </c>
      <c r="AV25" s="4" t="s">
        <v>265</v>
      </c>
      <c r="AW25" s="4">
        <v>80</v>
      </c>
      <c r="AX25" s="4">
        <v>3</v>
      </c>
      <c r="AY25" s="4">
        <f>SUM(AW25*AX25)</f>
        <v>240</v>
      </c>
      <c r="AZ25" s="4">
        <v>339</v>
      </c>
      <c r="BA25" s="37">
        <f>SUM(AZ25/100)*AY25</f>
        <v>813.6</v>
      </c>
      <c r="BB25" s="37"/>
      <c r="BC25" s="4"/>
      <c r="BD25" s="4"/>
    </row>
    <row r="26" spans="1:56" ht="12.75">
      <c r="A26" s="4" t="s">
        <v>267</v>
      </c>
      <c r="B26" s="4" t="s">
        <v>306</v>
      </c>
      <c r="C26" s="4">
        <v>60</v>
      </c>
      <c r="D26" s="4">
        <v>2</v>
      </c>
      <c r="E26" s="4">
        <v>180</v>
      </c>
      <c r="F26" s="4">
        <v>626</v>
      </c>
      <c r="G26" s="37">
        <f>SUM(F26/100)*E26</f>
        <v>1126.8</v>
      </c>
      <c r="H26" s="37"/>
      <c r="I26" s="38">
        <v>45</v>
      </c>
      <c r="J26" s="27"/>
      <c r="K26" s="4" t="s">
        <v>311</v>
      </c>
      <c r="L26" s="4" t="s">
        <v>310</v>
      </c>
      <c r="M26" s="4">
        <v>60</v>
      </c>
      <c r="N26" s="4">
        <v>2</v>
      </c>
      <c r="O26" s="4">
        <v>180</v>
      </c>
      <c r="P26" s="4">
        <v>626</v>
      </c>
      <c r="Q26" s="37">
        <f>SUM(P26/100)*O26</f>
        <v>1126.8</v>
      </c>
      <c r="R26" s="37"/>
      <c r="S26" s="31"/>
      <c r="T26" s="4" t="s">
        <v>267</v>
      </c>
      <c r="U26" s="4" t="s">
        <v>285</v>
      </c>
      <c r="V26" s="4">
        <v>60</v>
      </c>
      <c r="W26" s="4">
        <v>3</v>
      </c>
      <c r="X26" s="4">
        <v>180</v>
      </c>
      <c r="Y26" s="4">
        <v>626</v>
      </c>
      <c r="Z26" s="37">
        <f>SUM(Y26/100)*X26</f>
        <v>1126.8</v>
      </c>
      <c r="AA26" s="37"/>
      <c r="AB26" s="31"/>
      <c r="AC26" s="4" t="s">
        <v>267</v>
      </c>
      <c r="AD26" s="4" t="s">
        <v>266</v>
      </c>
      <c r="AE26" s="4">
        <v>60</v>
      </c>
      <c r="AF26" s="4">
        <v>3</v>
      </c>
      <c r="AG26" s="4">
        <v>180</v>
      </c>
      <c r="AH26" s="4">
        <v>626</v>
      </c>
      <c r="AI26" s="37">
        <f>SUM(AH26/100)*AG26</f>
        <v>1126.8</v>
      </c>
      <c r="AJ26" s="37"/>
      <c r="AK26" s="26"/>
      <c r="AL26" s="4" t="s">
        <v>267</v>
      </c>
      <c r="AM26" s="4" t="s">
        <v>285</v>
      </c>
      <c r="AN26" s="4">
        <v>60</v>
      </c>
      <c r="AO26" s="4">
        <v>3</v>
      </c>
      <c r="AP26" s="4">
        <v>180</v>
      </c>
      <c r="AQ26" s="4">
        <v>626</v>
      </c>
      <c r="AR26" s="37">
        <f>SUM(AQ26/100)*AP26</f>
        <v>1126.8</v>
      </c>
      <c r="AS26" s="37"/>
      <c r="AT26" s="31"/>
      <c r="AU26" s="4" t="s">
        <v>267</v>
      </c>
      <c r="AV26" s="4" t="s">
        <v>307</v>
      </c>
      <c r="AW26" s="4">
        <v>60</v>
      </c>
      <c r="AX26" s="4">
        <v>3</v>
      </c>
      <c r="AY26" s="4">
        <v>180</v>
      </c>
      <c r="AZ26" s="4">
        <v>626</v>
      </c>
      <c r="BA26" s="37">
        <f>SUM(AZ26/100)*AY26</f>
        <v>1126.8</v>
      </c>
      <c r="BB26" s="37"/>
      <c r="BC26" s="4"/>
      <c r="BD26" s="4"/>
    </row>
    <row r="27" spans="1:56" ht="12.75">
      <c r="A27" s="4" t="s">
        <v>308</v>
      </c>
      <c r="B27" s="4" t="s">
        <v>229</v>
      </c>
      <c r="C27" s="4">
        <v>100</v>
      </c>
      <c r="D27" s="4">
        <v>1</v>
      </c>
      <c r="E27" s="4">
        <v>100</v>
      </c>
      <c r="F27" s="4">
        <v>131</v>
      </c>
      <c r="G27" s="37">
        <f>SUM(F27/100)*E27</f>
        <v>131</v>
      </c>
      <c r="H27" s="37"/>
      <c r="I27" s="38"/>
      <c r="J27" s="27"/>
      <c r="K27" s="4" t="s">
        <v>309</v>
      </c>
      <c r="L27" s="4" t="s">
        <v>310</v>
      </c>
      <c r="M27" s="4">
        <v>100</v>
      </c>
      <c r="N27" s="4">
        <v>2</v>
      </c>
      <c r="O27" s="4">
        <v>200</v>
      </c>
      <c r="P27" s="4">
        <v>131</v>
      </c>
      <c r="Q27" s="37">
        <f>SUM(P27/100)*O27</f>
        <v>262</v>
      </c>
      <c r="R27" s="37"/>
      <c r="S27" s="31"/>
      <c r="T27" s="4"/>
      <c r="U27" s="4"/>
      <c r="V27" s="4"/>
      <c r="W27" s="4"/>
      <c r="X27" s="4"/>
      <c r="Y27" s="4"/>
      <c r="Z27" s="37"/>
      <c r="AA27" s="37"/>
      <c r="AB27" s="31"/>
      <c r="AC27" s="4"/>
      <c r="AD27" s="4"/>
      <c r="AE27" s="4"/>
      <c r="AF27" s="4"/>
      <c r="AG27" s="4"/>
      <c r="AH27" s="4"/>
      <c r="AI27" s="37"/>
      <c r="AJ27" s="37"/>
      <c r="AK27" s="26"/>
      <c r="AL27" s="4"/>
      <c r="AM27" s="4"/>
      <c r="AN27" s="4"/>
      <c r="AO27" s="4"/>
      <c r="AP27" s="4"/>
      <c r="AQ27" s="4"/>
      <c r="AR27" s="37"/>
      <c r="AS27" s="37"/>
      <c r="AT27" s="31"/>
      <c r="AU27" s="4"/>
      <c r="AV27" s="4"/>
      <c r="AW27" s="4"/>
      <c r="AX27" s="4"/>
      <c r="AY27" s="4"/>
      <c r="AZ27" s="4"/>
      <c r="BA27" s="37"/>
      <c r="BB27" s="37"/>
      <c r="BC27" s="4"/>
      <c r="BD27" s="4"/>
    </row>
    <row r="28" spans="1:56" ht="12.75">
      <c r="A28" s="33" t="s">
        <v>124</v>
      </c>
      <c r="B28" s="4" t="s">
        <v>158</v>
      </c>
      <c r="C28" s="4">
        <v>50</v>
      </c>
      <c r="D28" s="4">
        <v>7</v>
      </c>
      <c r="E28" s="4">
        <f>SUM(C28*D28)</f>
        <v>350</v>
      </c>
      <c r="F28" s="4">
        <v>282</v>
      </c>
      <c r="G28" s="37">
        <f>SUM(F28/100)*E28</f>
        <v>987</v>
      </c>
      <c r="H28" s="37"/>
      <c r="I28" s="38">
        <f>SUM(E28*0.12)</f>
        <v>42</v>
      </c>
      <c r="J28" s="27"/>
      <c r="K28" s="33" t="s">
        <v>124</v>
      </c>
      <c r="L28" s="4" t="s">
        <v>158</v>
      </c>
      <c r="M28" s="4">
        <v>50</v>
      </c>
      <c r="N28" s="4">
        <v>8</v>
      </c>
      <c r="O28" s="4">
        <f>SUM(M28*N28)</f>
        <v>400</v>
      </c>
      <c r="P28" s="4">
        <v>282</v>
      </c>
      <c r="Q28" s="37">
        <f>SUM(P28/100)*O28</f>
        <v>1128</v>
      </c>
      <c r="R28" s="37"/>
      <c r="S28" s="31"/>
      <c r="T28" s="33" t="s">
        <v>124</v>
      </c>
      <c r="U28" s="4" t="s">
        <v>158</v>
      </c>
      <c r="V28" s="4">
        <v>50</v>
      </c>
      <c r="W28" s="4">
        <v>6</v>
      </c>
      <c r="X28" s="4">
        <f>SUM(V28*W28)</f>
        <v>300</v>
      </c>
      <c r="Y28" s="4">
        <v>282</v>
      </c>
      <c r="Z28" s="37">
        <f>SUM(Y28/100)*X28</f>
        <v>846</v>
      </c>
      <c r="AA28" s="37"/>
      <c r="AB28" s="31"/>
      <c r="AC28" s="33" t="s">
        <v>124</v>
      </c>
      <c r="AD28" s="4" t="s">
        <v>158</v>
      </c>
      <c r="AE28" s="4">
        <v>50</v>
      </c>
      <c r="AF28" s="4">
        <v>7</v>
      </c>
      <c r="AG28" s="4">
        <f>SUM(AE28*AF28)</f>
        <v>350</v>
      </c>
      <c r="AH28" s="4">
        <v>282</v>
      </c>
      <c r="AI28" s="37">
        <f>SUM(AH28/100)*AG28</f>
        <v>987</v>
      </c>
      <c r="AJ28" s="37"/>
      <c r="AK28" s="26"/>
      <c r="AL28" s="33" t="s">
        <v>124</v>
      </c>
      <c r="AM28" s="4" t="s">
        <v>158</v>
      </c>
      <c r="AN28" s="4">
        <v>50</v>
      </c>
      <c r="AO28" s="4">
        <v>6</v>
      </c>
      <c r="AP28" s="4">
        <f>SUM(AN28*AO28)</f>
        <v>300</v>
      </c>
      <c r="AQ28" s="4">
        <v>282</v>
      </c>
      <c r="AR28" s="37">
        <f>SUM(AQ28/100)*AP28</f>
        <v>846</v>
      </c>
      <c r="AS28" s="37"/>
      <c r="AT28" s="31"/>
      <c r="AU28" s="33" t="s">
        <v>124</v>
      </c>
      <c r="AV28" s="4" t="s">
        <v>158</v>
      </c>
      <c r="AW28" s="4">
        <v>50</v>
      </c>
      <c r="AX28" s="4">
        <v>5</v>
      </c>
      <c r="AY28" s="4">
        <f>SUM(AW28*AX28)</f>
        <v>250</v>
      </c>
      <c r="AZ28" s="4">
        <v>282</v>
      </c>
      <c r="BA28" s="37">
        <f>SUM(AZ28/100)*AY28</f>
        <v>705</v>
      </c>
      <c r="BB28" s="37"/>
      <c r="BC28" s="4"/>
      <c r="BD28" s="4"/>
    </row>
    <row r="29" spans="1:56" ht="12.75">
      <c r="A29" s="1" t="s">
        <v>61</v>
      </c>
      <c r="B29" s="4"/>
      <c r="C29" s="4"/>
      <c r="D29" s="4"/>
      <c r="E29" s="4"/>
      <c r="F29" s="4"/>
      <c r="G29" s="37"/>
      <c r="H29" s="41">
        <f>SUM(G25:G28)</f>
        <v>3085.52</v>
      </c>
      <c r="I29" s="38"/>
      <c r="J29" s="27"/>
      <c r="K29" s="1" t="s">
        <v>61</v>
      </c>
      <c r="L29" s="4"/>
      <c r="M29" s="4"/>
      <c r="N29" s="4"/>
      <c r="O29" s="4"/>
      <c r="P29" s="4"/>
      <c r="Q29" s="37"/>
      <c r="R29" s="41">
        <f>SUM(Q25:Q28)</f>
        <v>3357.52</v>
      </c>
      <c r="S29" s="31"/>
      <c r="T29" s="1" t="s">
        <v>61</v>
      </c>
      <c r="U29" s="4"/>
      <c r="V29" s="4"/>
      <c r="W29" s="4"/>
      <c r="X29" s="4"/>
      <c r="Y29" s="4"/>
      <c r="Z29" s="37"/>
      <c r="AA29" s="41">
        <f>SUM(Z25:Z28)</f>
        <v>2813.52</v>
      </c>
      <c r="AB29" s="31"/>
      <c r="AC29" s="1" t="s">
        <v>61</v>
      </c>
      <c r="AD29" s="4"/>
      <c r="AE29" s="4"/>
      <c r="AF29" s="4"/>
      <c r="AG29" s="4"/>
      <c r="AH29" s="4"/>
      <c r="AI29" s="37"/>
      <c r="AJ29" s="41">
        <f>SUM(AI25:AI28)</f>
        <v>2954.52</v>
      </c>
      <c r="AK29" s="26"/>
      <c r="AL29" s="1" t="s">
        <v>61</v>
      </c>
      <c r="AM29" s="4"/>
      <c r="AN29" s="4"/>
      <c r="AO29" s="4"/>
      <c r="AP29" s="4"/>
      <c r="AQ29" s="4"/>
      <c r="AR29" s="37"/>
      <c r="AS29" s="41">
        <f>SUM(AR25:AR28)</f>
        <v>2813.52</v>
      </c>
      <c r="AT29" s="31"/>
      <c r="AU29" s="1" t="s">
        <v>61</v>
      </c>
      <c r="AV29" s="4"/>
      <c r="AW29" s="4"/>
      <c r="AX29" s="4"/>
      <c r="AY29" s="4"/>
      <c r="AZ29" s="4"/>
      <c r="BA29" s="37"/>
      <c r="BB29" s="41">
        <f>SUM(BA25:BA28)</f>
        <v>2645.4</v>
      </c>
      <c r="BC29" s="4"/>
      <c r="BD29" s="4"/>
    </row>
    <row r="30" spans="1:56" ht="12.75">
      <c r="A30" s="1" t="s">
        <v>81</v>
      </c>
      <c r="B30" s="4"/>
      <c r="C30" s="4"/>
      <c r="D30" s="4"/>
      <c r="E30" s="4"/>
      <c r="F30" s="4"/>
      <c r="G30" s="37"/>
      <c r="H30" s="41">
        <f>SUM(H29/7)</f>
        <v>440.7885714285714</v>
      </c>
      <c r="I30" s="38"/>
      <c r="J30" s="27"/>
      <c r="K30" s="1" t="s">
        <v>81</v>
      </c>
      <c r="L30" s="4"/>
      <c r="M30" s="4"/>
      <c r="N30" s="4"/>
      <c r="O30" s="4"/>
      <c r="P30" s="4"/>
      <c r="Q30" s="37"/>
      <c r="R30" s="41">
        <f>SUM(R29/8)</f>
        <v>419.69</v>
      </c>
      <c r="S30" s="31"/>
      <c r="T30" s="1" t="s">
        <v>81</v>
      </c>
      <c r="U30" s="4"/>
      <c r="V30" s="4"/>
      <c r="W30" s="4"/>
      <c r="X30" s="4"/>
      <c r="Y30" s="4"/>
      <c r="Z30" s="37"/>
      <c r="AA30" s="41">
        <f>SUM(AA29/6)</f>
        <v>468.92</v>
      </c>
      <c r="AB30" s="31"/>
      <c r="AC30" s="1" t="s">
        <v>81</v>
      </c>
      <c r="AD30" s="4"/>
      <c r="AE30" s="4"/>
      <c r="AF30" s="4"/>
      <c r="AG30" s="4"/>
      <c r="AH30" s="4"/>
      <c r="AI30" s="37"/>
      <c r="AJ30" s="41">
        <f>SUM(AJ29/7)</f>
        <v>422.07428571428574</v>
      </c>
      <c r="AK30" s="26"/>
      <c r="AL30" s="1" t="s">
        <v>81</v>
      </c>
      <c r="AM30" s="4"/>
      <c r="AN30" s="4"/>
      <c r="AO30" s="4"/>
      <c r="AP30" s="4"/>
      <c r="AQ30" s="4"/>
      <c r="AR30" s="37"/>
      <c r="AS30" s="41">
        <f>SUM(AS29/6)</f>
        <v>468.92</v>
      </c>
      <c r="AT30" s="31"/>
      <c r="AU30" s="1" t="s">
        <v>81</v>
      </c>
      <c r="AV30" s="4"/>
      <c r="AW30" s="4"/>
      <c r="AX30" s="4"/>
      <c r="AY30" s="4"/>
      <c r="AZ30" s="4"/>
      <c r="BA30" s="37"/>
      <c r="BB30" s="41">
        <f>SUM(BB29/5)</f>
        <v>529.08</v>
      </c>
      <c r="BC30" s="4"/>
      <c r="BD30" s="4"/>
    </row>
    <row r="31" spans="1:56" ht="12.75">
      <c r="A31" s="4"/>
      <c r="B31" s="4"/>
      <c r="C31" s="4"/>
      <c r="D31" s="4"/>
      <c r="E31" s="4"/>
      <c r="F31" s="4"/>
      <c r="G31" s="37"/>
      <c r="H31" s="37"/>
      <c r="I31" s="38"/>
      <c r="J31" s="27"/>
      <c r="K31" s="4"/>
      <c r="L31" s="4"/>
      <c r="M31" s="4"/>
      <c r="N31" s="4"/>
      <c r="O31" s="4"/>
      <c r="P31" s="4"/>
      <c r="Q31" s="37"/>
      <c r="R31" s="37"/>
      <c r="S31" s="31"/>
      <c r="T31" s="4"/>
      <c r="U31" s="4"/>
      <c r="V31" s="4"/>
      <c r="W31" s="4"/>
      <c r="X31" s="4"/>
      <c r="Y31" s="4"/>
      <c r="Z31" s="37"/>
      <c r="AA31" s="37"/>
      <c r="AB31" s="31"/>
      <c r="AC31" s="4"/>
      <c r="AD31" s="4"/>
      <c r="AE31" s="4"/>
      <c r="AF31" s="4"/>
      <c r="AG31" s="4"/>
      <c r="AH31" s="4"/>
      <c r="AI31" s="37"/>
      <c r="AJ31" s="37"/>
      <c r="AK31" s="26"/>
      <c r="AL31" s="4"/>
      <c r="AM31" s="4"/>
      <c r="AN31" s="4"/>
      <c r="AO31" s="4"/>
      <c r="AP31" s="4"/>
      <c r="AQ31" s="4"/>
      <c r="AR31" s="37"/>
      <c r="AS31" s="37"/>
      <c r="AT31" s="31"/>
      <c r="AU31" s="4"/>
      <c r="AV31" s="4"/>
      <c r="AW31" s="4"/>
      <c r="AX31" s="4"/>
      <c r="AY31" s="4"/>
      <c r="AZ31" s="4"/>
      <c r="BA31" s="37"/>
      <c r="BB31" s="37"/>
      <c r="BC31" s="4"/>
      <c r="BD31" s="4"/>
    </row>
    <row r="32" spans="1:56" ht="12.75">
      <c r="A32" s="1" t="s">
        <v>225</v>
      </c>
      <c r="B32" s="4"/>
      <c r="C32" s="4"/>
      <c r="D32" s="4"/>
      <c r="E32" s="4"/>
      <c r="F32" s="4"/>
      <c r="G32" s="37"/>
      <c r="H32" s="37"/>
      <c r="I32" s="38"/>
      <c r="J32" s="27"/>
      <c r="K32" s="1" t="s">
        <v>347</v>
      </c>
      <c r="L32" s="4"/>
      <c r="M32" s="4"/>
      <c r="N32" s="4"/>
      <c r="O32" s="4"/>
      <c r="P32" s="4"/>
      <c r="Q32" s="37"/>
      <c r="R32" s="37"/>
      <c r="S32" s="31"/>
      <c r="T32" s="1" t="s">
        <v>288</v>
      </c>
      <c r="U32" s="4"/>
      <c r="V32" s="4"/>
      <c r="W32" s="4"/>
      <c r="X32" s="4"/>
      <c r="Y32" s="4"/>
      <c r="Z32" s="37"/>
      <c r="AA32" s="37"/>
      <c r="AB32" s="31"/>
      <c r="AC32" s="1" t="s">
        <v>350</v>
      </c>
      <c r="AD32" s="4"/>
      <c r="AE32" s="4"/>
      <c r="AF32" s="4"/>
      <c r="AG32" s="4"/>
      <c r="AH32" s="4"/>
      <c r="AI32" s="37"/>
      <c r="AJ32" s="37"/>
      <c r="AK32" s="26"/>
      <c r="AL32" s="1" t="s">
        <v>288</v>
      </c>
      <c r="AM32" s="4"/>
      <c r="AN32" s="4"/>
      <c r="AO32" s="4"/>
      <c r="AP32" s="4"/>
      <c r="AQ32" s="4"/>
      <c r="AR32" s="37"/>
      <c r="AS32" s="37"/>
      <c r="AT32" s="31"/>
      <c r="AU32" s="1" t="s">
        <v>284</v>
      </c>
      <c r="AV32" s="4"/>
      <c r="AW32" s="4"/>
      <c r="AX32" s="4"/>
      <c r="AY32" s="4"/>
      <c r="AZ32" s="4"/>
      <c r="BA32" s="37"/>
      <c r="BB32" s="37"/>
      <c r="BC32" s="4"/>
      <c r="BD32" s="4"/>
    </row>
    <row r="33" spans="1:56" ht="12.75">
      <c r="A33" s="4"/>
      <c r="B33" s="4"/>
      <c r="C33" s="4"/>
      <c r="D33" s="4"/>
      <c r="E33" s="4"/>
      <c r="F33" s="4"/>
      <c r="G33" s="37"/>
      <c r="H33" s="37"/>
      <c r="I33" s="38">
        <f>SUM(E33*0.13)</f>
        <v>0</v>
      </c>
      <c r="J33" s="27"/>
      <c r="K33" s="4"/>
      <c r="L33" s="4"/>
      <c r="M33" s="4"/>
      <c r="N33" s="4"/>
      <c r="O33" s="4"/>
      <c r="P33" s="4"/>
      <c r="Q33" s="37"/>
      <c r="R33" s="37"/>
      <c r="S33" s="31"/>
      <c r="T33" s="4"/>
      <c r="U33" s="4"/>
      <c r="V33" s="4"/>
      <c r="W33" s="4"/>
      <c r="X33" s="4"/>
      <c r="Y33" s="4"/>
      <c r="Z33" s="37"/>
      <c r="AA33" s="37"/>
      <c r="AB33" s="31"/>
      <c r="AC33" s="4"/>
      <c r="AD33" s="4"/>
      <c r="AE33" s="4"/>
      <c r="AF33" s="4"/>
      <c r="AG33" s="4"/>
      <c r="AH33" s="4"/>
      <c r="AI33" s="37"/>
      <c r="AJ33" s="37"/>
      <c r="AK33" s="26"/>
      <c r="AL33" s="4"/>
      <c r="AM33" s="4"/>
      <c r="AN33" s="4"/>
      <c r="AO33" s="4"/>
      <c r="AP33" s="4"/>
      <c r="AQ33" s="4"/>
      <c r="AR33" s="37"/>
      <c r="AS33" s="37"/>
      <c r="AT33" s="31"/>
      <c r="AU33" s="4"/>
      <c r="AV33" s="4"/>
      <c r="AW33" s="4"/>
      <c r="AX33" s="4"/>
      <c r="AY33" s="4"/>
      <c r="AZ33" s="4"/>
      <c r="BA33" s="37"/>
      <c r="BB33" s="37"/>
      <c r="BC33" s="4"/>
      <c r="BD33" s="4"/>
    </row>
    <row r="34" spans="1:56" ht="12.75">
      <c r="A34" s="4" t="s">
        <v>323</v>
      </c>
      <c r="B34" s="4" t="s">
        <v>324</v>
      </c>
      <c r="C34" s="4">
        <v>62</v>
      </c>
      <c r="D34" s="4">
        <v>1</v>
      </c>
      <c r="E34" s="4">
        <f>SUM(C34*D34)</f>
        <v>62</v>
      </c>
      <c r="F34" s="4" t="s">
        <v>14</v>
      </c>
      <c r="G34" s="37">
        <v>160</v>
      </c>
      <c r="H34" s="37"/>
      <c r="I34" s="38"/>
      <c r="J34" s="27"/>
      <c r="K34" s="4" t="s">
        <v>270</v>
      </c>
      <c r="L34" s="4" t="s">
        <v>324</v>
      </c>
      <c r="M34" s="4">
        <v>62</v>
      </c>
      <c r="N34" s="4">
        <v>2</v>
      </c>
      <c r="O34" s="4">
        <f>SUM(M34*N34)</f>
        <v>124</v>
      </c>
      <c r="P34" s="4" t="s">
        <v>14</v>
      </c>
      <c r="Q34" s="37">
        <v>160</v>
      </c>
      <c r="R34" s="37"/>
      <c r="S34" s="31"/>
      <c r="T34" s="4" t="s">
        <v>323</v>
      </c>
      <c r="U34" s="4" t="s">
        <v>324</v>
      </c>
      <c r="V34" s="4">
        <v>62</v>
      </c>
      <c r="W34" s="4">
        <v>1</v>
      </c>
      <c r="X34" s="4">
        <f>SUM(V34*W34)</f>
        <v>62</v>
      </c>
      <c r="Y34" s="4" t="s">
        <v>14</v>
      </c>
      <c r="Z34" s="37">
        <v>160</v>
      </c>
      <c r="AA34" s="37"/>
      <c r="AB34" s="31"/>
      <c r="AC34" s="4" t="s">
        <v>270</v>
      </c>
      <c r="AD34" s="4" t="s">
        <v>324</v>
      </c>
      <c r="AE34" s="4">
        <v>62</v>
      </c>
      <c r="AF34" s="4">
        <v>1</v>
      </c>
      <c r="AG34" s="4">
        <f>SUM(AE34*AF34)</f>
        <v>62</v>
      </c>
      <c r="AH34" s="4" t="s">
        <v>14</v>
      </c>
      <c r="AI34" s="37">
        <v>160</v>
      </c>
      <c r="AJ34" s="37"/>
      <c r="AK34" s="26"/>
      <c r="AL34" s="4" t="s">
        <v>323</v>
      </c>
      <c r="AM34" s="4" t="s">
        <v>324</v>
      </c>
      <c r="AN34" s="4">
        <v>62</v>
      </c>
      <c r="AO34" s="4">
        <v>1</v>
      </c>
      <c r="AP34" s="4">
        <f>SUM(AN34*AO34)</f>
        <v>62</v>
      </c>
      <c r="AQ34" s="4" t="s">
        <v>14</v>
      </c>
      <c r="AR34" s="37">
        <v>160</v>
      </c>
      <c r="AS34" s="37"/>
      <c r="AT34" s="31"/>
      <c r="AU34" s="4" t="s">
        <v>323</v>
      </c>
      <c r="AV34" s="4" t="s">
        <v>324</v>
      </c>
      <c r="AW34" s="4">
        <v>62</v>
      </c>
      <c r="AX34" s="4">
        <v>1</v>
      </c>
      <c r="AY34" s="4">
        <f>SUM(AW34*AX34)</f>
        <v>62</v>
      </c>
      <c r="AZ34" s="4" t="s">
        <v>14</v>
      </c>
      <c r="BA34" s="37">
        <v>160</v>
      </c>
      <c r="BB34" s="37"/>
      <c r="BC34" s="4"/>
      <c r="BD34" s="4"/>
    </row>
    <row r="35" spans="1:56" ht="12.75">
      <c r="A35" s="33" t="s">
        <v>271</v>
      </c>
      <c r="B35" s="4" t="s">
        <v>268</v>
      </c>
      <c r="C35" s="4">
        <v>46</v>
      </c>
      <c r="D35" s="4">
        <v>1</v>
      </c>
      <c r="E35" s="33">
        <v>46</v>
      </c>
      <c r="F35" s="4" t="s">
        <v>14</v>
      </c>
      <c r="G35" s="37">
        <v>160</v>
      </c>
      <c r="H35" s="37"/>
      <c r="I35" s="38"/>
      <c r="J35" s="27"/>
      <c r="K35" s="33" t="s">
        <v>271</v>
      </c>
      <c r="L35" s="4" t="s">
        <v>268</v>
      </c>
      <c r="M35" s="4">
        <v>46</v>
      </c>
      <c r="N35" s="4">
        <v>1</v>
      </c>
      <c r="O35" s="33">
        <v>46</v>
      </c>
      <c r="P35" s="4" t="s">
        <v>14</v>
      </c>
      <c r="Q35" s="37">
        <v>160</v>
      </c>
      <c r="R35" s="37"/>
      <c r="S35" s="31"/>
      <c r="T35" s="33" t="s">
        <v>271</v>
      </c>
      <c r="U35" s="4" t="s">
        <v>268</v>
      </c>
      <c r="V35" s="4">
        <v>46</v>
      </c>
      <c r="W35" s="4">
        <v>1</v>
      </c>
      <c r="X35" s="33">
        <v>46</v>
      </c>
      <c r="Y35" s="4" t="s">
        <v>14</v>
      </c>
      <c r="Z35" s="37">
        <v>160</v>
      </c>
      <c r="AA35" s="37"/>
      <c r="AB35" s="31"/>
      <c r="AC35" s="33" t="s">
        <v>14</v>
      </c>
      <c r="AD35" s="4" t="s">
        <v>14</v>
      </c>
      <c r="AE35" s="4" t="s">
        <v>14</v>
      </c>
      <c r="AF35" s="4" t="s">
        <v>14</v>
      </c>
      <c r="AG35" s="33" t="s">
        <v>14</v>
      </c>
      <c r="AH35" s="4" t="s">
        <v>14</v>
      </c>
      <c r="AI35" s="37">
        <v>160</v>
      </c>
      <c r="AJ35" s="37"/>
      <c r="AK35" s="26"/>
      <c r="AL35" s="33" t="s">
        <v>271</v>
      </c>
      <c r="AM35" s="4" t="s">
        <v>268</v>
      </c>
      <c r="AN35" s="4">
        <v>46</v>
      </c>
      <c r="AO35" s="4">
        <v>1</v>
      </c>
      <c r="AP35" s="33">
        <v>46</v>
      </c>
      <c r="AQ35" s="4" t="s">
        <v>14</v>
      </c>
      <c r="AR35" s="37">
        <v>160</v>
      </c>
      <c r="AS35" s="37"/>
      <c r="AT35" s="31"/>
      <c r="AU35" s="33" t="s">
        <v>271</v>
      </c>
      <c r="AV35" s="4" t="s">
        <v>268</v>
      </c>
      <c r="AW35" s="4">
        <v>46</v>
      </c>
      <c r="AX35" s="4">
        <v>1</v>
      </c>
      <c r="AY35" s="33">
        <v>46</v>
      </c>
      <c r="AZ35" s="4" t="s">
        <v>14</v>
      </c>
      <c r="BA35" s="37">
        <v>160</v>
      </c>
      <c r="BB35" s="37"/>
      <c r="BC35" s="4"/>
      <c r="BD35" s="4"/>
    </row>
    <row r="36" spans="1:56" ht="12.75">
      <c r="A36" s="33" t="s">
        <v>327</v>
      </c>
      <c r="B36" s="4" t="s">
        <v>325</v>
      </c>
      <c r="C36" s="4">
        <v>50</v>
      </c>
      <c r="D36" s="4">
        <v>1</v>
      </c>
      <c r="E36" s="33">
        <v>50</v>
      </c>
      <c r="F36" s="4" t="s">
        <v>14</v>
      </c>
      <c r="G36" s="37">
        <v>120</v>
      </c>
      <c r="H36" s="37"/>
      <c r="I36" s="38"/>
      <c r="J36" s="27"/>
      <c r="K36" s="33" t="s">
        <v>327</v>
      </c>
      <c r="L36" s="4" t="s">
        <v>325</v>
      </c>
      <c r="M36" s="4">
        <v>50</v>
      </c>
      <c r="N36" s="4">
        <v>1</v>
      </c>
      <c r="O36" s="33">
        <v>50</v>
      </c>
      <c r="P36" s="4" t="s">
        <v>14</v>
      </c>
      <c r="Q36" s="37">
        <v>120</v>
      </c>
      <c r="R36" s="37"/>
      <c r="S36" s="31"/>
      <c r="T36" s="33" t="s">
        <v>327</v>
      </c>
      <c r="U36" s="4" t="s">
        <v>325</v>
      </c>
      <c r="V36" s="4">
        <v>50</v>
      </c>
      <c r="W36" s="4">
        <v>1</v>
      </c>
      <c r="X36" s="33">
        <v>50</v>
      </c>
      <c r="Y36" s="4" t="s">
        <v>14</v>
      </c>
      <c r="Z36" s="37">
        <v>120</v>
      </c>
      <c r="AA36" s="37"/>
      <c r="AB36" s="31"/>
      <c r="AC36" s="33" t="s">
        <v>269</v>
      </c>
      <c r="AD36" s="4" t="s">
        <v>325</v>
      </c>
      <c r="AE36" s="4">
        <v>50</v>
      </c>
      <c r="AF36" s="4">
        <v>1</v>
      </c>
      <c r="AG36" s="33">
        <v>50</v>
      </c>
      <c r="AH36" s="4" t="s">
        <v>14</v>
      </c>
      <c r="AI36" s="37">
        <v>120</v>
      </c>
      <c r="AJ36" s="37"/>
      <c r="AK36" s="26"/>
      <c r="AL36" s="33" t="s">
        <v>327</v>
      </c>
      <c r="AM36" s="4" t="s">
        <v>325</v>
      </c>
      <c r="AN36" s="4">
        <v>50</v>
      </c>
      <c r="AO36" s="4">
        <v>1</v>
      </c>
      <c r="AP36" s="33">
        <v>50</v>
      </c>
      <c r="AQ36" s="4" t="s">
        <v>14</v>
      </c>
      <c r="AR36" s="37">
        <v>120</v>
      </c>
      <c r="AS36" s="37"/>
      <c r="AT36" s="31"/>
      <c r="AU36" s="33" t="s">
        <v>327</v>
      </c>
      <c r="AV36" s="4" t="s">
        <v>325</v>
      </c>
      <c r="AW36" s="4">
        <v>50</v>
      </c>
      <c r="AX36" s="4">
        <v>1</v>
      </c>
      <c r="AY36" s="33">
        <v>50</v>
      </c>
      <c r="AZ36" s="4" t="s">
        <v>14</v>
      </c>
      <c r="BA36" s="37">
        <v>120</v>
      </c>
      <c r="BB36" s="37"/>
      <c r="BC36" s="4"/>
      <c r="BD36" s="4"/>
    </row>
    <row r="37" spans="1:56" ht="12.75">
      <c r="A37" s="23" t="s">
        <v>326</v>
      </c>
      <c r="B37" s="4" t="s">
        <v>325</v>
      </c>
      <c r="C37" s="4">
        <v>62</v>
      </c>
      <c r="D37" s="4">
        <v>1</v>
      </c>
      <c r="E37" s="4">
        <f aca="true" t="shared" si="12" ref="E37:E54">SUM(C37*D37)</f>
        <v>62</v>
      </c>
      <c r="F37" s="4" t="s">
        <v>14</v>
      </c>
      <c r="G37" s="37">
        <v>120</v>
      </c>
      <c r="H37" s="37"/>
      <c r="I37" s="38"/>
      <c r="J37" s="27"/>
      <c r="K37" s="23" t="s">
        <v>326</v>
      </c>
      <c r="L37" s="4" t="s">
        <v>325</v>
      </c>
      <c r="M37" s="4">
        <v>62</v>
      </c>
      <c r="N37" s="4">
        <v>1</v>
      </c>
      <c r="O37" s="4">
        <f aca="true" t="shared" si="13" ref="O37:O54">SUM(M37*N37)</f>
        <v>62</v>
      </c>
      <c r="P37" s="4" t="s">
        <v>14</v>
      </c>
      <c r="Q37" s="37">
        <v>120</v>
      </c>
      <c r="R37" s="37"/>
      <c r="S37" s="31"/>
      <c r="T37" s="23" t="s">
        <v>326</v>
      </c>
      <c r="U37" s="4" t="s">
        <v>325</v>
      </c>
      <c r="V37" s="4">
        <v>62</v>
      </c>
      <c r="W37" s="4">
        <v>1</v>
      </c>
      <c r="X37" s="4">
        <f>SUM(V37*W37)</f>
        <v>62</v>
      </c>
      <c r="Y37" s="4" t="s">
        <v>14</v>
      </c>
      <c r="Z37" s="37">
        <v>120</v>
      </c>
      <c r="AA37" s="37"/>
      <c r="AB37" s="31"/>
      <c r="AC37" s="23"/>
      <c r="AD37" s="4" t="s">
        <v>14</v>
      </c>
      <c r="AE37" s="4" t="s">
        <v>14</v>
      </c>
      <c r="AF37" s="4" t="s">
        <v>14</v>
      </c>
      <c r="AG37" s="4" t="s">
        <v>14</v>
      </c>
      <c r="AH37" s="4" t="s">
        <v>14</v>
      </c>
      <c r="AI37" s="37" t="s">
        <v>14</v>
      </c>
      <c r="AJ37" s="37"/>
      <c r="AK37" s="26"/>
      <c r="AL37" s="23" t="s">
        <v>326</v>
      </c>
      <c r="AM37" s="4" t="s">
        <v>325</v>
      </c>
      <c r="AN37" s="4">
        <v>62</v>
      </c>
      <c r="AO37" s="4">
        <v>1</v>
      </c>
      <c r="AP37" s="4">
        <f>SUM(AN37*AO37)</f>
        <v>62</v>
      </c>
      <c r="AQ37" s="4" t="s">
        <v>14</v>
      </c>
      <c r="AR37" s="37">
        <v>120</v>
      </c>
      <c r="AS37" s="37"/>
      <c r="AT37" s="31"/>
      <c r="AU37" s="23" t="s">
        <v>326</v>
      </c>
      <c r="AV37" s="4" t="s">
        <v>325</v>
      </c>
      <c r="AW37" s="4">
        <v>62</v>
      </c>
      <c r="AX37" s="4">
        <v>1</v>
      </c>
      <c r="AY37" s="4">
        <f>SUM(AW37*AX37)</f>
        <v>62</v>
      </c>
      <c r="AZ37" s="4" t="s">
        <v>14</v>
      </c>
      <c r="BA37" s="37">
        <v>120</v>
      </c>
      <c r="BB37" s="37"/>
      <c r="BC37" s="4"/>
      <c r="BD37" s="4"/>
    </row>
    <row r="38" spans="1:56" ht="12.75">
      <c r="A38" s="23" t="s">
        <v>330</v>
      </c>
      <c r="B38" s="4" t="s">
        <v>325</v>
      </c>
      <c r="C38" s="4">
        <v>50</v>
      </c>
      <c r="D38" s="4">
        <v>1</v>
      </c>
      <c r="E38" s="4">
        <f t="shared" si="12"/>
        <v>50</v>
      </c>
      <c r="F38" s="4" t="s">
        <v>14</v>
      </c>
      <c r="G38" s="37">
        <v>90</v>
      </c>
      <c r="H38" s="37"/>
      <c r="I38" s="38"/>
      <c r="J38" s="27"/>
      <c r="K38" s="23" t="s">
        <v>330</v>
      </c>
      <c r="L38" s="4" t="s">
        <v>325</v>
      </c>
      <c r="M38" s="4">
        <v>50</v>
      </c>
      <c r="N38" s="4">
        <v>1</v>
      </c>
      <c r="O38" s="4">
        <f t="shared" si="13"/>
        <v>50</v>
      </c>
      <c r="P38" s="4" t="s">
        <v>14</v>
      </c>
      <c r="Q38" s="37">
        <v>90</v>
      </c>
      <c r="R38" s="37"/>
      <c r="S38" s="31"/>
      <c r="T38" s="23" t="s">
        <v>330</v>
      </c>
      <c r="U38" s="4" t="s">
        <v>325</v>
      </c>
      <c r="V38" s="4">
        <v>50</v>
      </c>
      <c r="W38" s="4">
        <v>1</v>
      </c>
      <c r="X38" s="4">
        <f>SUM(V38*W38)</f>
        <v>50</v>
      </c>
      <c r="Y38" s="4" t="s">
        <v>14</v>
      </c>
      <c r="Z38" s="37">
        <v>90</v>
      </c>
      <c r="AA38" s="37"/>
      <c r="AB38" s="31"/>
      <c r="AC38" s="23"/>
      <c r="AD38" s="4"/>
      <c r="AE38" s="4"/>
      <c r="AF38" s="4"/>
      <c r="AG38" s="4"/>
      <c r="AH38" s="4"/>
      <c r="AI38" s="37"/>
      <c r="AJ38" s="37"/>
      <c r="AK38" s="26"/>
      <c r="AL38" s="23" t="s">
        <v>330</v>
      </c>
      <c r="AM38" s="4" t="s">
        <v>325</v>
      </c>
      <c r="AN38" s="4">
        <v>50</v>
      </c>
      <c r="AO38" s="4">
        <v>1</v>
      </c>
      <c r="AP38" s="4">
        <f>SUM(AN38*AO38)</f>
        <v>50</v>
      </c>
      <c r="AQ38" s="4" t="s">
        <v>14</v>
      </c>
      <c r="AR38" s="37">
        <v>90</v>
      </c>
      <c r="AS38" s="37"/>
      <c r="AT38" s="31"/>
      <c r="AU38" s="23" t="s">
        <v>14</v>
      </c>
      <c r="AV38" s="4" t="s">
        <v>14</v>
      </c>
      <c r="AW38" s="4" t="s">
        <v>14</v>
      </c>
      <c r="AX38" s="4" t="s">
        <v>14</v>
      </c>
      <c r="AY38" s="4" t="s">
        <v>14</v>
      </c>
      <c r="AZ38" s="4" t="s">
        <v>14</v>
      </c>
      <c r="BA38" s="37" t="s">
        <v>14</v>
      </c>
      <c r="BB38" s="37"/>
      <c r="BC38" s="4"/>
      <c r="BD38" s="4"/>
    </row>
    <row r="39" spans="1:56" ht="12.75">
      <c r="A39" s="23" t="s">
        <v>328</v>
      </c>
      <c r="B39" s="4" t="s">
        <v>325</v>
      </c>
      <c r="C39" s="4">
        <v>50</v>
      </c>
      <c r="D39" s="4">
        <v>1</v>
      </c>
      <c r="E39" s="4">
        <f t="shared" si="12"/>
        <v>50</v>
      </c>
      <c r="F39" s="4" t="s">
        <v>14</v>
      </c>
      <c r="G39" s="37">
        <v>75</v>
      </c>
      <c r="H39" s="37"/>
      <c r="I39" s="38"/>
      <c r="J39" s="27"/>
      <c r="K39" s="23" t="s">
        <v>328</v>
      </c>
      <c r="L39" s="4" t="s">
        <v>325</v>
      </c>
      <c r="M39" s="4">
        <v>50</v>
      </c>
      <c r="N39" s="4">
        <v>1</v>
      </c>
      <c r="O39" s="4">
        <f t="shared" si="13"/>
        <v>50</v>
      </c>
      <c r="P39" s="4" t="s">
        <v>14</v>
      </c>
      <c r="Q39" s="37">
        <v>75</v>
      </c>
      <c r="R39" s="37"/>
      <c r="S39" s="31"/>
      <c r="T39" s="23" t="s">
        <v>328</v>
      </c>
      <c r="U39" s="4" t="s">
        <v>325</v>
      </c>
      <c r="V39" s="4">
        <v>50</v>
      </c>
      <c r="W39" s="4">
        <v>1</v>
      </c>
      <c r="X39" s="4">
        <f>SUM(V39*W39)</f>
        <v>50</v>
      </c>
      <c r="Y39" s="4" t="s">
        <v>14</v>
      </c>
      <c r="Z39" s="37">
        <v>75</v>
      </c>
      <c r="AA39" s="37"/>
      <c r="AB39" s="31"/>
      <c r="AC39" s="23" t="s">
        <v>348</v>
      </c>
      <c r="AD39" s="4" t="s">
        <v>325</v>
      </c>
      <c r="AE39" s="4">
        <v>50</v>
      </c>
      <c r="AF39" s="4">
        <v>1</v>
      </c>
      <c r="AG39" s="4">
        <f>SUM(AE39*AF39)</f>
        <v>50</v>
      </c>
      <c r="AH39" s="4" t="s">
        <v>14</v>
      </c>
      <c r="AI39" s="37">
        <v>75</v>
      </c>
      <c r="AJ39" s="37"/>
      <c r="AK39" s="26"/>
      <c r="AL39" s="23" t="s">
        <v>328</v>
      </c>
      <c r="AM39" s="4" t="s">
        <v>325</v>
      </c>
      <c r="AN39" s="4">
        <v>50</v>
      </c>
      <c r="AO39" s="4">
        <v>1</v>
      </c>
      <c r="AP39" s="4">
        <f>SUM(AN39*AO39)</f>
        <v>50</v>
      </c>
      <c r="AQ39" s="4" t="s">
        <v>14</v>
      </c>
      <c r="AR39" s="37">
        <v>75</v>
      </c>
      <c r="AS39" s="37"/>
      <c r="AT39" s="31"/>
      <c r="AU39" s="23" t="s">
        <v>328</v>
      </c>
      <c r="AV39" s="4" t="s">
        <v>325</v>
      </c>
      <c r="AW39" s="4">
        <v>50</v>
      </c>
      <c r="AX39" s="4">
        <v>1</v>
      </c>
      <c r="AY39" s="4">
        <f>SUM(AW39*AX39)</f>
        <v>50</v>
      </c>
      <c r="AZ39" s="4" t="s">
        <v>14</v>
      </c>
      <c r="BA39" s="37">
        <v>75</v>
      </c>
      <c r="BB39" s="37"/>
      <c r="BC39" s="4"/>
      <c r="BD39" s="4"/>
    </row>
    <row r="40" spans="1:56" ht="12.75">
      <c r="A40" s="23" t="s">
        <v>329</v>
      </c>
      <c r="B40" s="4" t="s">
        <v>325</v>
      </c>
      <c r="C40" s="4">
        <v>50</v>
      </c>
      <c r="D40" s="4">
        <v>1</v>
      </c>
      <c r="E40" s="4">
        <f t="shared" si="12"/>
        <v>50</v>
      </c>
      <c r="F40" s="4" t="s">
        <v>14</v>
      </c>
      <c r="G40" s="37">
        <v>130</v>
      </c>
      <c r="H40" s="37"/>
      <c r="I40" s="38"/>
      <c r="J40" s="27"/>
      <c r="K40" s="23" t="s">
        <v>329</v>
      </c>
      <c r="L40" s="4" t="s">
        <v>325</v>
      </c>
      <c r="M40" s="4">
        <v>50</v>
      </c>
      <c r="N40" s="4">
        <v>1</v>
      </c>
      <c r="O40" s="4">
        <f t="shared" si="13"/>
        <v>50</v>
      </c>
      <c r="P40" s="4" t="s">
        <v>14</v>
      </c>
      <c r="Q40" s="37">
        <v>130</v>
      </c>
      <c r="R40" s="37"/>
      <c r="S40" s="31"/>
      <c r="T40" s="23"/>
      <c r="U40" s="4"/>
      <c r="V40" s="4"/>
      <c r="W40" s="4"/>
      <c r="X40" s="33"/>
      <c r="Y40" s="4"/>
      <c r="Z40" s="37"/>
      <c r="AA40" s="37"/>
      <c r="AB40" s="31"/>
      <c r="AC40" s="23" t="s">
        <v>349</v>
      </c>
      <c r="AD40" s="4" t="s">
        <v>325</v>
      </c>
      <c r="AE40" s="4">
        <v>50</v>
      </c>
      <c r="AF40" s="4">
        <v>1</v>
      </c>
      <c r="AG40" s="4">
        <f>SUM(AE40*AF40)</f>
        <v>50</v>
      </c>
      <c r="AH40" s="4" t="s">
        <v>14</v>
      </c>
      <c r="AI40" s="37">
        <v>130</v>
      </c>
      <c r="AJ40" s="37"/>
      <c r="AK40" s="26"/>
      <c r="AL40" s="23"/>
      <c r="AM40" s="4"/>
      <c r="AN40" s="4"/>
      <c r="AO40" s="4"/>
      <c r="AP40" s="33"/>
      <c r="AQ40" s="4"/>
      <c r="AR40" s="37"/>
      <c r="AS40" s="37"/>
      <c r="AT40" s="31"/>
      <c r="AU40" s="23"/>
      <c r="AV40" s="4"/>
      <c r="AW40" s="4"/>
      <c r="AX40" s="4"/>
      <c r="AY40" s="33"/>
      <c r="AZ40" s="4"/>
      <c r="BA40" s="37"/>
      <c r="BB40" s="37"/>
      <c r="BC40" s="4"/>
      <c r="BD40" s="4"/>
    </row>
    <row r="41" spans="1:56" ht="12.75">
      <c r="A41" s="23" t="s">
        <v>331</v>
      </c>
      <c r="B41" s="4"/>
      <c r="C41" s="4">
        <v>16</v>
      </c>
      <c r="D41" s="4">
        <v>3</v>
      </c>
      <c r="E41" s="4">
        <f t="shared" si="12"/>
        <v>48</v>
      </c>
      <c r="F41" s="4">
        <v>50</v>
      </c>
      <c r="G41" s="37">
        <f aca="true" t="shared" si="14" ref="G41:G47">SUM(F41/100)*E41</f>
        <v>24</v>
      </c>
      <c r="H41" s="37"/>
      <c r="I41" s="38">
        <v>4</v>
      </c>
      <c r="J41" s="27"/>
      <c r="K41" s="23" t="s">
        <v>331</v>
      </c>
      <c r="L41" s="4"/>
      <c r="M41" s="4">
        <v>16</v>
      </c>
      <c r="N41" s="4">
        <v>3</v>
      </c>
      <c r="O41" s="4">
        <f t="shared" si="13"/>
        <v>48</v>
      </c>
      <c r="P41" s="4">
        <v>50</v>
      </c>
      <c r="Q41" s="37">
        <f aca="true" t="shared" si="15" ref="Q41:Q47">SUM(P41/100)*O41</f>
        <v>24</v>
      </c>
      <c r="R41" s="37"/>
      <c r="S41" s="31"/>
      <c r="T41" s="23" t="s">
        <v>339</v>
      </c>
      <c r="U41" s="4"/>
      <c r="V41" s="4">
        <v>16</v>
      </c>
      <c r="W41" s="4">
        <v>2</v>
      </c>
      <c r="X41" s="4">
        <f aca="true" t="shared" si="16" ref="X41:X54">SUM(V41*W41)</f>
        <v>32</v>
      </c>
      <c r="Y41" s="4">
        <v>50</v>
      </c>
      <c r="Z41" s="37">
        <f aca="true" t="shared" si="17" ref="Z41:Z47">SUM(Y41/100)*X41</f>
        <v>16</v>
      </c>
      <c r="AA41" s="37"/>
      <c r="AB41" s="31"/>
      <c r="AC41" s="23" t="s">
        <v>339</v>
      </c>
      <c r="AD41" s="4"/>
      <c r="AE41" s="4">
        <v>16</v>
      </c>
      <c r="AF41" s="4">
        <v>4</v>
      </c>
      <c r="AG41" s="4">
        <f>SUM(AE41*AF41)</f>
        <v>64</v>
      </c>
      <c r="AH41" s="4">
        <v>50</v>
      </c>
      <c r="AI41" s="37">
        <f>SUM(AH41/100)*AG41</f>
        <v>32</v>
      </c>
      <c r="AJ41" s="37"/>
      <c r="AK41" s="26"/>
      <c r="AL41" s="23" t="s">
        <v>339</v>
      </c>
      <c r="AM41" s="4"/>
      <c r="AN41" s="4">
        <v>16</v>
      </c>
      <c r="AO41" s="4">
        <v>2</v>
      </c>
      <c r="AP41" s="4">
        <f aca="true" t="shared" si="18" ref="AP41:AP54">SUM(AN41*AO41)</f>
        <v>32</v>
      </c>
      <c r="AQ41" s="4">
        <v>50</v>
      </c>
      <c r="AR41" s="37">
        <f aca="true" t="shared" si="19" ref="AR41:AR47">SUM(AQ41/100)*AP41</f>
        <v>16</v>
      </c>
      <c r="AS41" s="37"/>
      <c r="AT41" s="31"/>
      <c r="AU41" s="23" t="s">
        <v>339</v>
      </c>
      <c r="AV41" s="4"/>
      <c r="AW41" s="4">
        <v>16</v>
      </c>
      <c r="AX41" s="4">
        <v>2</v>
      </c>
      <c r="AY41" s="4">
        <f aca="true" t="shared" si="20" ref="AY41:AY54">SUM(AW41*AX41)</f>
        <v>32</v>
      </c>
      <c r="AZ41" s="4">
        <v>50</v>
      </c>
      <c r="BA41" s="37">
        <f aca="true" t="shared" si="21" ref="BA41:BA47">SUM(AZ41/100)*AY41</f>
        <v>16</v>
      </c>
      <c r="BB41" s="37"/>
      <c r="BC41" s="4"/>
      <c r="BD41" s="4"/>
    </row>
    <row r="42" spans="1:56" ht="12.75">
      <c r="A42" s="4" t="s">
        <v>332</v>
      </c>
      <c r="B42" s="4" t="s">
        <v>168</v>
      </c>
      <c r="C42" s="4">
        <v>25</v>
      </c>
      <c r="D42" s="4">
        <v>4</v>
      </c>
      <c r="E42" s="4">
        <f t="shared" si="12"/>
        <v>100</v>
      </c>
      <c r="F42" s="4">
        <v>690</v>
      </c>
      <c r="G42" s="37">
        <f t="shared" si="14"/>
        <v>690</v>
      </c>
      <c r="H42" s="37"/>
      <c r="I42" s="38">
        <f>SUM(E42*0.11)</f>
        <v>11</v>
      </c>
      <c r="J42" s="27"/>
      <c r="K42" s="4" t="s">
        <v>332</v>
      </c>
      <c r="L42" s="4" t="s">
        <v>168</v>
      </c>
      <c r="M42" s="4">
        <v>25</v>
      </c>
      <c r="N42" s="4">
        <v>4</v>
      </c>
      <c r="O42" s="4">
        <f t="shared" si="13"/>
        <v>100</v>
      </c>
      <c r="P42" s="4">
        <v>690</v>
      </c>
      <c r="Q42" s="37">
        <f t="shared" si="15"/>
        <v>690</v>
      </c>
      <c r="R42" s="37"/>
      <c r="S42" s="31"/>
      <c r="T42" s="4" t="s">
        <v>332</v>
      </c>
      <c r="U42" s="4" t="s">
        <v>168</v>
      </c>
      <c r="V42" s="4">
        <v>25</v>
      </c>
      <c r="W42" s="4">
        <v>4</v>
      </c>
      <c r="X42" s="4">
        <f t="shared" si="16"/>
        <v>100</v>
      </c>
      <c r="Y42" s="4">
        <v>690</v>
      </c>
      <c r="Z42" s="37">
        <f t="shared" si="17"/>
        <v>690</v>
      </c>
      <c r="AA42" s="37"/>
      <c r="AB42" s="31"/>
      <c r="AC42" s="4" t="s">
        <v>62</v>
      </c>
      <c r="AD42" s="4" t="s">
        <v>168</v>
      </c>
      <c r="AE42" s="4">
        <v>25</v>
      </c>
      <c r="AF42" s="4">
        <v>4</v>
      </c>
      <c r="AG42" s="4">
        <f aca="true" t="shared" si="22" ref="AG42:AG54">SUM(AE42*AF42)</f>
        <v>100</v>
      </c>
      <c r="AH42" s="4">
        <v>690</v>
      </c>
      <c r="AI42" s="37">
        <f aca="true" t="shared" si="23" ref="AI42:AI47">SUM(AH42/100)*AG42</f>
        <v>690</v>
      </c>
      <c r="AJ42" s="37"/>
      <c r="AK42" s="26"/>
      <c r="AL42" s="4" t="s">
        <v>332</v>
      </c>
      <c r="AM42" s="4" t="s">
        <v>168</v>
      </c>
      <c r="AN42" s="4">
        <v>25</v>
      </c>
      <c r="AO42" s="4">
        <v>4</v>
      </c>
      <c r="AP42" s="4">
        <f t="shared" si="18"/>
        <v>100</v>
      </c>
      <c r="AQ42" s="4">
        <v>690</v>
      </c>
      <c r="AR42" s="37">
        <f t="shared" si="19"/>
        <v>690</v>
      </c>
      <c r="AS42" s="37"/>
      <c r="AT42" s="31"/>
      <c r="AU42" s="4" t="s">
        <v>332</v>
      </c>
      <c r="AV42" s="4" t="s">
        <v>168</v>
      </c>
      <c r="AW42" s="4">
        <v>25</v>
      </c>
      <c r="AX42" s="4">
        <v>4</v>
      </c>
      <c r="AY42" s="4">
        <f t="shared" si="20"/>
        <v>100</v>
      </c>
      <c r="AZ42" s="4">
        <v>690</v>
      </c>
      <c r="BA42" s="37">
        <f t="shared" si="21"/>
        <v>690</v>
      </c>
      <c r="BB42" s="37"/>
      <c r="BC42" s="4"/>
      <c r="BD42" s="4"/>
    </row>
    <row r="43" spans="1:56" ht="12.75">
      <c r="A43" s="4" t="s">
        <v>126</v>
      </c>
      <c r="B43" s="4" t="s">
        <v>223</v>
      </c>
      <c r="C43" s="4">
        <v>30</v>
      </c>
      <c r="D43" s="4">
        <v>4</v>
      </c>
      <c r="E43" s="4">
        <f t="shared" si="12"/>
        <v>120</v>
      </c>
      <c r="F43" s="4">
        <v>348</v>
      </c>
      <c r="G43" s="37">
        <f t="shared" si="14"/>
        <v>417.6</v>
      </c>
      <c r="H43" s="37"/>
      <c r="I43" s="38">
        <f>SUM(E43*0.09)</f>
        <v>10.799999999999999</v>
      </c>
      <c r="J43" s="27"/>
      <c r="K43" s="4" t="s">
        <v>126</v>
      </c>
      <c r="L43" s="4" t="s">
        <v>223</v>
      </c>
      <c r="M43" s="4">
        <v>30</v>
      </c>
      <c r="N43" s="4">
        <v>4</v>
      </c>
      <c r="O43" s="4">
        <f t="shared" si="13"/>
        <v>120</v>
      </c>
      <c r="P43" s="4">
        <v>348</v>
      </c>
      <c r="Q43" s="37">
        <f t="shared" si="15"/>
        <v>417.6</v>
      </c>
      <c r="R43" s="37"/>
      <c r="S43" s="31"/>
      <c r="T43" s="4" t="s">
        <v>126</v>
      </c>
      <c r="U43" s="4" t="s">
        <v>223</v>
      </c>
      <c r="V43" s="4">
        <v>30</v>
      </c>
      <c r="W43" s="4">
        <v>3</v>
      </c>
      <c r="X43" s="4">
        <f t="shared" si="16"/>
        <v>90</v>
      </c>
      <c r="Y43" s="4">
        <v>348</v>
      </c>
      <c r="Z43" s="37">
        <f t="shared" si="17"/>
        <v>313.2</v>
      </c>
      <c r="AA43" s="37"/>
      <c r="AB43" s="31"/>
      <c r="AC43" s="4" t="s">
        <v>126</v>
      </c>
      <c r="AD43" s="4" t="s">
        <v>223</v>
      </c>
      <c r="AE43" s="4">
        <v>30</v>
      </c>
      <c r="AF43" s="4">
        <v>4</v>
      </c>
      <c r="AG43" s="4">
        <f t="shared" si="22"/>
        <v>120</v>
      </c>
      <c r="AH43" s="4">
        <v>348</v>
      </c>
      <c r="AI43" s="37">
        <f t="shared" si="23"/>
        <v>417.6</v>
      </c>
      <c r="AJ43" s="37"/>
      <c r="AK43" s="26"/>
      <c r="AL43" s="4" t="s">
        <v>126</v>
      </c>
      <c r="AM43" s="4" t="s">
        <v>223</v>
      </c>
      <c r="AN43" s="4">
        <v>30</v>
      </c>
      <c r="AO43" s="4">
        <v>3</v>
      </c>
      <c r="AP43" s="4">
        <f t="shared" si="18"/>
        <v>90</v>
      </c>
      <c r="AQ43" s="4">
        <v>348</v>
      </c>
      <c r="AR43" s="37">
        <f t="shared" si="19"/>
        <v>313.2</v>
      </c>
      <c r="AS43" s="37"/>
      <c r="AT43" s="31"/>
      <c r="AU43" s="4" t="s">
        <v>126</v>
      </c>
      <c r="AV43" s="4" t="s">
        <v>223</v>
      </c>
      <c r="AW43" s="4">
        <v>30</v>
      </c>
      <c r="AX43" s="4">
        <v>3</v>
      </c>
      <c r="AY43" s="4">
        <f t="shared" si="20"/>
        <v>90</v>
      </c>
      <c r="AZ43" s="4">
        <v>348</v>
      </c>
      <c r="BA43" s="37">
        <f t="shared" si="21"/>
        <v>313.2</v>
      </c>
      <c r="BB43" s="37"/>
      <c r="BC43" s="4"/>
      <c r="BD43" s="4"/>
    </row>
    <row r="44" spans="1:56" ht="12.75">
      <c r="A44" s="1" t="s">
        <v>333</v>
      </c>
      <c r="B44" s="4" t="s">
        <v>223</v>
      </c>
      <c r="C44" s="4">
        <v>30</v>
      </c>
      <c r="D44" s="4">
        <v>2</v>
      </c>
      <c r="E44" s="4">
        <f t="shared" si="12"/>
        <v>60</v>
      </c>
      <c r="F44" s="4">
        <v>359</v>
      </c>
      <c r="G44" s="37">
        <f t="shared" si="14"/>
        <v>215.39999999999998</v>
      </c>
      <c r="H44" s="37"/>
      <c r="I44" s="38">
        <f>SUM(E44*0.08)</f>
        <v>4.8</v>
      </c>
      <c r="J44" s="27"/>
      <c r="K44" s="1" t="s">
        <v>333</v>
      </c>
      <c r="L44" s="4" t="s">
        <v>223</v>
      </c>
      <c r="M44" s="4">
        <v>30</v>
      </c>
      <c r="N44" s="4">
        <v>2</v>
      </c>
      <c r="O44" s="4">
        <f t="shared" si="13"/>
        <v>60</v>
      </c>
      <c r="P44" s="4">
        <v>359</v>
      </c>
      <c r="Q44" s="37">
        <f t="shared" si="15"/>
        <v>215.39999999999998</v>
      </c>
      <c r="R44" s="37"/>
      <c r="S44" s="31"/>
      <c r="T44" s="1" t="s">
        <v>333</v>
      </c>
      <c r="U44" s="4" t="s">
        <v>223</v>
      </c>
      <c r="V44" s="4">
        <v>30</v>
      </c>
      <c r="W44" s="4">
        <v>2</v>
      </c>
      <c r="X44" s="4">
        <f t="shared" si="16"/>
        <v>60</v>
      </c>
      <c r="Y44" s="4">
        <v>359</v>
      </c>
      <c r="Z44" s="37">
        <f t="shared" si="17"/>
        <v>215.39999999999998</v>
      </c>
      <c r="AA44" s="37"/>
      <c r="AB44" s="31"/>
      <c r="AC44" s="4" t="s">
        <v>66</v>
      </c>
      <c r="AD44" s="4" t="s">
        <v>223</v>
      </c>
      <c r="AE44" s="4">
        <v>30</v>
      </c>
      <c r="AF44" s="4">
        <v>2</v>
      </c>
      <c r="AG44" s="4">
        <f t="shared" si="22"/>
        <v>60</v>
      </c>
      <c r="AH44" s="4">
        <v>359</v>
      </c>
      <c r="AI44" s="37">
        <f t="shared" si="23"/>
        <v>215.39999999999998</v>
      </c>
      <c r="AJ44" s="37"/>
      <c r="AK44" s="26"/>
      <c r="AL44" s="1" t="s">
        <v>333</v>
      </c>
      <c r="AM44" s="4" t="s">
        <v>223</v>
      </c>
      <c r="AN44" s="4">
        <v>30</v>
      </c>
      <c r="AO44" s="4">
        <v>2</v>
      </c>
      <c r="AP44" s="4">
        <f t="shared" si="18"/>
        <v>60</v>
      </c>
      <c r="AQ44" s="4">
        <v>359</v>
      </c>
      <c r="AR44" s="37">
        <f t="shared" si="19"/>
        <v>215.39999999999998</v>
      </c>
      <c r="AS44" s="37"/>
      <c r="AT44" s="31"/>
      <c r="AU44" s="1" t="s">
        <v>14</v>
      </c>
      <c r="AV44" s="4" t="s">
        <v>14</v>
      </c>
      <c r="AW44" s="4" t="s">
        <v>14</v>
      </c>
      <c r="AX44" s="4" t="s">
        <v>14</v>
      </c>
      <c r="AY44" s="4" t="s">
        <v>14</v>
      </c>
      <c r="AZ44" s="4" t="s">
        <v>14</v>
      </c>
      <c r="BA44" s="37" t="s">
        <v>14</v>
      </c>
      <c r="BB44" s="37"/>
      <c r="BC44" s="4"/>
      <c r="BD44" s="4"/>
    </row>
    <row r="45" spans="1:56" ht="12.75">
      <c r="A45" s="1" t="s">
        <v>334</v>
      </c>
      <c r="B45" s="4" t="s">
        <v>223</v>
      </c>
      <c r="C45" s="4">
        <v>30</v>
      </c>
      <c r="D45" s="4">
        <v>1</v>
      </c>
      <c r="E45" s="4">
        <f t="shared" si="12"/>
        <v>30</v>
      </c>
      <c r="F45" s="4">
        <v>359</v>
      </c>
      <c r="G45" s="37">
        <f t="shared" si="14"/>
        <v>107.69999999999999</v>
      </c>
      <c r="H45" s="37"/>
      <c r="I45" s="38">
        <f>SUM(E45*0.08)</f>
        <v>2.4</v>
      </c>
      <c r="J45" s="27"/>
      <c r="K45" s="1" t="s">
        <v>334</v>
      </c>
      <c r="L45" s="4" t="s">
        <v>223</v>
      </c>
      <c r="M45" s="4">
        <v>30</v>
      </c>
      <c r="N45" s="4">
        <v>2</v>
      </c>
      <c r="O45" s="4">
        <f t="shared" si="13"/>
        <v>60</v>
      </c>
      <c r="P45" s="4">
        <v>359</v>
      </c>
      <c r="Q45" s="37">
        <f t="shared" si="15"/>
        <v>215.39999999999998</v>
      </c>
      <c r="R45" s="37"/>
      <c r="S45" s="31"/>
      <c r="T45" s="1" t="s">
        <v>334</v>
      </c>
      <c r="U45" s="4" t="s">
        <v>223</v>
      </c>
      <c r="V45" s="4">
        <v>30</v>
      </c>
      <c r="W45" s="4">
        <v>1</v>
      </c>
      <c r="X45" s="4">
        <f t="shared" si="16"/>
        <v>30</v>
      </c>
      <c r="Y45" s="4">
        <v>359</v>
      </c>
      <c r="Z45" s="37">
        <f t="shared" si="17"/>
        <v>107.69999999999999</v>
      </c>
      <c r="AA45" s="37"/>
      <c r="AB45" s="31"/>
      <c r="AC45" s="4" t="s">
        <v>66</v>
      </c>
      <c r="AD45" s="4" t="s">
        <v>223</v>
      </c>
      <c r="AE45" s="4">
        <v>30</v>
      </c>
      <c r="AF45" s="4">
        <v>2</v>
      </c>
      <c r="AG45" s="4">
        <f t="shared" si="22"/>
        <v>60</v>
      </c>
      <c r="AH45" s="4">
        <v>359</v>
      </c>
      <c r="AI45" s="37">
        <f t="shared" si="23"/>
        <v>215.39999999999998</v>
      </c>
      <c r="AJ45" s="37"/>
      <c r="AK45" s="26"/>
      <c r="AL45" s="1" t="s">
        <v>334</v>
      </c>
      <c r="AM45" s="4" t="s">
        <v>223</v>
      </c>
      <c r="AN45" s="4">
        <v>30</v>
      </c>
      <c r="AO45" s="4">
        <v>1</v>
      </c>
      <c r="AP45" s="4">
        <f t="shared" si="18"/>
        <v>30</v>
      </c>
      <c r="AQ45" s="4">
        <v>359</v>
      </c>
      <c r="AR45" s="37">
        <f t="shared" si="19"/>
        <v>107.69999999999999</v>
      </c>
      <c r="AS45" s="37"/>
      <c r="AT45" s="31"/>
      <c r="AU45" s="1" t="s">
        <v>334</v>
      </c>
      <c r="AV45" s="4" t="s">
        <v>223</v>
      </c>
      <c r="AW45" s="4">
        <v>30</v>
      </c>
      <c r="AX45" s="4">
        <v>2</v>
      </c>
      <c r="AY45" s="4">
        <f t="shared" si="20"/>
        <v>60</v>
      </c>
      <c r="AZ45" s="4">
        <v>359</v>
      </c>
      <c r="BA45" s="37">
        <f t="shared" si="21"/>
        <v>215.39999999999998</v>
      </c>
      <c r="BB45" s="37"/>
      <c r="BC45" s="4"/>
      <c r="BD45" s="4"/>
    </row>
    <row r="46" spans="1:56" ht="12.75">
      <c r="A46" s="33" t="s">
        <v>335</v>
      </c>
      <c r="B46" s="4" t="s">
        <v>336</v>
      </c>
      <c r="C46" s="4">
        <v>10</v>
      </c>
      <c r="D46" s="4">
        <v>7</v>
      </c>
      <c r="E46" s="4">
        <f t="shared" si="12"/>
        <v>70</v>
      </c>
      <c r="F46" s="4">
        <v>317</v>
      </c>
      <c r="G46" s="37">
        <f t="shared" si="14"/>
        <v>221.9</v>
      </c>
      <c r="H46" s="37"/>
      <c r="I46" s="38"/>
      <c r="J46" s="27"/>
      <c r="K46" s="33" t="s">
        <v>335</v>
      </c>
      <c r="L46" s="4" t="s">
        <v>336</v>
      </c>
      <c r="M46" s="4">
        <v>10</v>
      </c>
      <c r="N46" s="4">
        <v>8</v>
      </c>
      <c r="O46" s="4">
        <f t="shared" si="13"/>
        <v>80</v>
      </c>
      <c r="P46" s="4">
        <v>317</v>
      </c>
      <c r="Q46" s="37">
        <f t="shared" si="15"/>
        <v>253.6</v>
      </c>
      <c r="R46" s="37"/>
      <c r="S46" s="31"/>
      <c r="T46" s="33" t="s">
        <v>335</v>
      </c>
      <c r="U46" s="4" t="s">
        <v>336</v>
      </c>
      <c r="V46" s="4">
        <v>10</v>
      </c>
      <c r="W46" s="4">
        <v>6</v>
      </c>
      <c r="X46" s="4">
        <f t="shared" si="16"/>
        <v>60</v>
      </c>
      <c r="Y46" s="4">
        <v>317</v>
      </c>
      <c r="Z46" s="37">
        <f t="shared" si="17"/>
        <v>190.2</v>
      </c>
      <c r="AA46" s="37"/>
      <c r="AB46" s="31"/>
      <c r="AC46" s="33" t="s">
        <v>65</v>
      </c>
      <c r="AD46" s="4" t="s">
        <v>120</v>
      </c>
      <c r="AE46" s="4">
        <v>15</v>
      </c>
      <c r="AF46" s="4">
        <v>8</v>
      </c>
      <c r="AG46" s="4">
        <f t="shared" si="22"/>
        <v>120</v>
      </c>
      <c r="AH46" s="4">
        <v>317</v>
      </c>
      <c r="AI46" s="37">
        <f t="shared" si="23"/>
        <v>380.4</v>
      </c>
      <c r="AJ46" s="37"/>
      <c r="AK46" s="26"/>
      <c r="AL46" s="33" t="s">
        <v>335</v>
      </c>
      <c r="AM46" s="4" t="s">
        <v>336</v>
      </c>
      <c r="AN46" s="4">
        <v>10</v>
      </c>
      <c r="AO46" s="4">
        <v>6</v>
      </c>
      <c r="AP46" s="4">
        <f t="shared" si="18"/>
        <v>60</v>
      </c>
      <c r="AQ46" s="4">
        <v>317</v>
      </c>
      <c r="AR46" s="37">
        <f t="shared" si="19"/>
        <v>190.2</v>
      </c>
      <c r="AS46" s="37"/>
      <c r="AT46" s="31"/>
      <c r="AU46" s="33" t="s">
        <v>335</v>
      </c>
      <c r="AV46" s="4" t="s">
        <v>336</v>
      </c>
      <c r="AW46" s="4">
        <v>10</v>
      </c>
      <c r="AX46" s="4">
        <v>5</v>
      </c>
      <c r="AY46" s="4">
        <f t="shared" si="20"/>
        <v>50</v>
      </c>
      <c r="AZ46" s="4">
        <v>317</v>
      </c>
      <c r="BA46" s="37">
        <f t="shared" si="21"/>
        <v>158.5</v>
      </c>
      <c r="BB46" s="37"/>
      <c r="BC46" s="4"/>
      <c r="BD46" s="4"/>
    </row>
    <row r="47" spans="1:56" ht="12.75">
      <c r="A47" s="33" t="s">
        <v>337</v>
      </c>
      <c r="B47" s="4" t="s">
        <v>336</v>
      </c>
      <c r="C47" s="4">
        <v>10</v>
      </c>
      <c r="D47" s="4">
        <v>7</v>
      </c>
      <c r="E47" s="4">
        <f t="shared" si="12"/>
        <v>70</v>
      </c>
      <c r="F47" s="4">
        <v>317</v>
      </c>
      <c r="G47" s="37">
        <f t="shared" si="14"/>
        <v>221.9</v>
      </c>
      <c r="H47" s="37"/>
      <c r="I47" s="38"/>
      <c r="J47" s="27"/>
      <c r="K47" s="33" t="s">
        <v>337</v>
      </c>
      <c r="L47" s="4" t="s">
        <v>336</v>
      </c>
      <c r="M47" s="4">
        <v>10</v>
      </c>
      <c r="N47" s="4">
        <v>8</v>
      </c>
      <c r="O47" s="4">
        <f t="shared" si="13"/>
        <v>80</v>
      </c>
      <c r="P47" s="4">
        <v>317</v>
      </c>
      <c r="Q47" s="37">
        <f t="shared" si="15"/>
        <v>253.6</v>
      </c>
      <c r="R47" s="37"/>
      <c r="S47" s="31"/>
      <c r="T47" s="33" t="s">
        <v>337</v>
      </c>
      <c r="U47" s="4" t="s">
        <v>336</v>
      </c>
      <c r="V47" s="4">
        <v>10</v>
      </c>
      <c r="W47" s="4">
        <v>6</v>
      </c>
      <c r="X47" s="4">
        <f t="shared" si="16"/>
        <v>60</v>
      </c>
      <c r="Y47" s="4">
        <v>317</v>
      </c>
      <c r="Z47" s="37">
        <f t="shared" si="17"/>
        <v>190.2</v>
      </c>
      <c r="AA47" s="37"/>
      <c r="AB47" s="31"/>
      <c r="AC47" s="33" t="s">
        <v>65</v>
      </c>
      <c r="AD47" s="4" t="s">
        <v>120</v>
      </c>
      <c r="AE47" s="4">
        <v>15</v>
      </c>
      <c r="AF47" s="4">
        <v>8</v>
      </c>
      <c r="AG47" s="4">
        <f t="shared" si="22"/>
        <v>120</v>
      </c>
      <c r="AH47" s="4">
        <v>317</v>
      </c>
      <c r="AI47" s="37">
        <f t="shared" si="23"/>
        <v>380.4</v>
      </c>
      <c r="AJ47" s="37"/>
      <c r="AK47" s="26"/>
      <c r="AL47" s="33" t="s">
        <v>337</v>
      </c>
      <c r="AM47" s="4" t="s">
        <v>336</v>
      </c>
      <c r="AN47" s="4">
        <v>10</v>
      </c>
      <c r="AO47" s="4">
        <v>6</v>
      </c>
      <c r="AP47" s="4">
        <f t="shared" si="18"/>
        <v>60</v>
      </c>
      <c r="AQ47" s="4">
        <v>317</v>
      </c>
      <c r="AR47" s="37">
        <f t="shared" si="19"/>
        <v>190.2</v>
      </c>
      <c r="AS47" s="37"/>
      <c r="AT47" s="31"/>
      <c r="AU47" s="33" t="s">
        <v>337</v>
      </c>
      <c r="AV47" s="4" t="s">
        <v>336</v>
      </c>
      <c r="AW47" s="4">
        <v>10</v>
      </c>
      <c r="AX47" s="4">
        <v>5</v>
      </c>
      <c r="AY47" s="4">
        <f t="shared" si="20"/>
        <v>50</v>
      </c>
      <c r="AZ47" s="4">
        <v>317</v>
      </c>
      <c r="BA47" s="37">
        <f t="shared" si="21"/>
        <v>158.5</v>
      </c>
      <c r="BB47" s="37"/>
      <c r="BC47" s="4"/>
      <c r="BD47" s="4"/>
    </row>
    <row r="48" spans="1:56" ht="12.75">
      <c r="A48" s="33" t="s">
        <v>340</v>
      </c>
      <c r="B48" s="4" t="s">
        <v>341</v>
      </c>
      <c r="C48" s="4">
        <v>2.5</v>
      </c>
      <c r="D48" s="4">
        <v>4</v>
      </c>
      <c r="E48" s="4">
        <f t="shared" si="12"/>
        <v>10</v>
      </c>
      <c r="F48" s="4">
        <v>0</v>
      </c>
      <c r="G48" s="37">
        <v>0</v>
      </c>
      <c r="H48" s="37"/>
      <c r="I48" s="38"/>
      <c r="J48" s="27"/>
      <c r="K48" s="33" t="s">
        <v>340</v>
      </c>
      <c r="L48" s="4" t="s">
        <v>341</v>
      </c>
      <c r="M48" s="4">
        <v>2.5</v>
      </c>
      <c r="N48" s="4">
        <v>4</v>
      </c>
      <c r="O48" s="4">
        <f t="shared" si="13"/>
        <v>10</v>
      </c>
      <c r="P48" s="4">
        <v>0</v>
      </c>
      <c r="Q48" s="37">
        <v>0</v>
      </c>
      <c r="R48" s="37"/>
      <c r="S48" s="31"/>
      <c r="T48" s="33" t="s">
        <v>340</v>
      </c>
      <c r="U48" s="4" t="s">
        <v>341</v>
      </c>
      <c r="V48" s="4">
        <v>2.5</v>
      </c>
      <c r="W48" s="4">
        <v>2</v>
      </c>
      <c r="X48" s="4">
        <f t="shared" si="16"/>
        <v>5</v>
      </c>
      <c r="Y48" s="4">
        <v>0</v>
      </c>
      <c r="Z48" s="37">
        <v>0</v>
      </c>
      <c r="AA48" s="37"/>
      <c r="AB48" s="31"/>
      <c r="AC48" s="33" t="s">
        <v>340</v>
      </c>
      <c r="AD48" s="4" t="s">
        <v>341</v>
      </c>
      <c r="AE48" s="4">
        <v>2.5</v>
      </c>
      <c r="AF48" s="4">
        <v>4</v>
      </c>
      <c r="AG48" s="4">
        <f t="shared" si="22"/>
        <v>10</v>
      </c>
      <c r="AH48" s="4">
        <v>0</v>
      </c>
      <c r="AI48" s="37">
        <v>0</v>
      </c>
      <c r="AJ48" s="37"/>
      <c r="AK48" s="26"/>
      <c r="AL48" s="33" t="s">
        <v>340</v>
      </c>
      <c r="AM48" s="4" t="s">
        <v>341</v>
      </c>
      <c r="AN48" s="4">
        <v>2.5</v>
      </c>
      <c r="AO48" s="4">
        <v>2</v>
      </c>
      <c r="AP48" s="4">
        <f t="shared" si="18"/>
        <v>5</v>
      </c>
      <c r="AQ48" s="4">
        <v>0</v>
      </c>
      <c r="AR48" s="37">
        <v>0</v>
      </c>
      <c r="AS48" s="37"/>
      <c r="AT48" s="31"/>
      <c r="AU48" s="33" t="s">
        <v>340</v>
      </c>
      <c r="AV48" s="4" t="s">
        <v>341</v>
      </c>
      <c r="AW48" s="4">
        <v>2.5</v>
      </c>
      <c r="AX48" s="4">
        <v>2</v>
      </c>
      <c r="AY48" s="4">
        <f t="shared" si="20"/>
        <v>5</v>
      </c>
      <c r="AZ48" s="4">
        <v>0</v>
      </c>
      <c r="BA48" s="37">
        <v>0</v>
      </c>
      <c r="BB48" s="37"/>
      <c r="BC48" s="4"/>
      <c r="BD48" s="4"/>
    </row>
    <row r="49" spans="1:56" ht="12.75">
      <c r="A49" s="33" t="s">
        <v>274</v>
      </c>
      <c r="B49" s="4" t="s">
        <v>342</v>
      </c>
      <c r="C49" s="4">
        <v>4</v>
      </c>
      <c r="D49" s="4">
        <v>4</v>
      </c>
      <c r="E49" s="4">
        <f t="shared" si="12"/>
        <v>16</v>
      </c>
      <c r="F49" s="4"/>
      <c r="G49" s="37"/>
      <c r="H49" s="37"/>
      <c r="I49" s="38"/>
      <c r="J49" s="27"/>
      <c r="K49" s="33" t="s">
        <v>274</v>
      </c>
      <c r="L49" s="4" t="s">
        <v>342</v>
      </c>
      <c r="M49" s="4">
        <v>4</v>
      </c>
      <c r="N49" s="4">
        <v>4</v>
      </c>
      <c r="O49" s="4">
        <f t="shared" si="13"/>
        <v>16</v>
      </c>
      <c r="P49" s="4"/>
      <c r="Q49" s="37"/>
      <c r="R49" s="37"/>
      <c r="S49" s="31"/>
      <c r="T49" s="33" t="s">
        <v>274</v>
      </c>
      <c r="U49" s="4" t="s">
        <v>342</v>
      </c>
      <c r="V49" s="4">
        <v>4</v>
      </c>
      <c r="W49" s="4">
        <v>4</v>
      </c>
      <c r="X49" s="4">
        <f t="shared" si="16"/>
        <v>16</v>
      </c>
      <c r="Y49" s="4"/>
      <c r="Z49" s="37"/>
      <c r="AA49" s="37"/>
      <c r="AB49" s="31"/>
      <c r="AC49" s="33" t="s">
        <v>274</v>
      </c>
      <c r="AD49" s="4" t="s">
        <v>342</v>
      </c>
      <c r="AE49" s="4">
        <v>4</v>
      </c>
      <c r="AF49" s="4">
        <v>4</v>
      </c>
      <c r="AG49" s="4">
        <f t="shared" si="22"/>
        <v>16</v>
      </c>
      <c r="AH49" s="4"/>
      <c r="AI49" s="37"/>
      <c r="AJ49" s="37"/>
      <c r="AK49" s="26"/>
      <c r="AL49" s="33" t="s">
        <v>274</v>
      </c>
      <c r="AM49" s="4" t="s">
        <v>342</v>
      </c>
      <c r="AN49" s="4">
        <v>4</v>
      </c>
      <c r="AO49" s="4">
        <v>4</v>
      </c>
      <c r="AP49" s="4">
        <f t="shared" si="18"/>
        <v>16</v>
      </c>
      <c r="AQ49" s="4"/>
      <c r="AR49" s="37"/>
      <c r="AS49" s="37"/>
      <c r="AT49" s="31"/>
      <c r="AU49" s="33" t="s">
        <v>274</v>
      </c>
      <c r="AV49" s="4" t="s">
        <v>342</v>
      </c>
      <c r="AW49" s="4">
        <v>4</v>
      </c>
      <c r="AX49" s="4">
        <v>4</v>
      </c>
      <c r="AY49" s="4">
        <f t="shared" si="20"/>
        <v>16</v>
      </c>
      <c r="AZ49" s="4"/>
      <c r="BA49" s="37"/>
      <c r="BB49" s="37"/>
      <c r="BC49" s="4"/>
      <c r="BD49" s="4"/>
    </row>
    <row r="50" spans="1:56" ht="12.75">
      <c r="A50" s="33" t="s">
        <v>343</v>
      </c>
      <c r="B50" s="4"/>
      <c r="C50" s="4">
        <v>2</v>
      </c>
      <c r="D50" s="4">
        <v>1</v>
      </c>
      <c r="E50" s="4">
        <f t="shared" si="12"/>
        <v>2</v>
      </c>
      <c r="F50" s="4">
        <v>0</v>
      </c>
      <c r="G50" s="37">
        <v>0</v>
      </c>
      <c r="H50" s="37"/>
      <c r="I50" s="38"/>
      <c r="J50" s="27"/>
      <c r="K50" s="33" t="s">
        <v>343</v>
      </c>
      <c r="L50" s="4"/>
      <c r="M50" s="4">
        <v>2</v>
      </c>
      <c r="N50" s="4">
        <v>1</v>
      </c>
      <c r="O50" s="4">
        <f t="shared" si="13"/>
        <v>2</v>
      </c>
      <c r="P50" s="4">
        <v>0</v>
      </c>
      <c r="Q50" s="37">
        <v>0</v>
      </c>
      <c r="R50" s="37"/>
      <c r="S50" s="31"/>
      <c r="T50" s="33" t="s">
        <v>343</v>
      </c>
      <c r="U50" s="4"/>
      <c r="V50" s="4">
        <v>2</v>
      </c>
      <c r="W50" s="4">
        <v>1</v>
      </c>
      <c r="X50" s="4">
        <f t="shared" si="16"/>
        <v>2</v>
      </c>
      <c r="Y50" s="4">
        <v>0</v>
      </c>
      <c r="Z50" s="37">
        <v>0</v>
      </c>
      <c r="AA50" s="37"/>
      <c r="AB50" s="31"/>
      <c r="AC50" s="33" t="s">
        <v>343</v>
      </c>
      <c r="AD50" s="4"/>
      <c r="AE50" s="4">
        <v>2</v>
      </c>
      <c r="AF50" s="4">
        <v>1</v>
      </c>
      <c r="AG50" s="4">
        <f t="shared" si="22"/>
        <v>2</v>
      </c>
      <c r="AH50" s="4">
        <v>0</v>
      </c>
      <c r="AI50" s="37">
        <v>0</v>
      </c>
      <c r="AJ50" s="37"/>
      <c r="AK50" s="26"/>
      <c r="AL50" s="33" t="s">
        <v>343</v>
      </c>
      <c r="AM50" s="4"/>
      <c r="AN50" s="4">
        <v>2</v>
      </c>
      <c r="AO50" s="4">
        <v>1</v>
      </c>
      <c r="AP50" s="4">
        <f t="shared" si="18"/>
        <v>2</v>
      </c>
      <c r="AQ50" s="4">
        <v>0</v>
      </c>
      <c r="AR50" s="37">
        <v>0</v>
      </c>
      <c r="AS50" s="37"/>
      <c r="AT50" s="31"/>
      <c r="AU50" s="33" t="s">
        <v>343</v>
      </c>
      <c r="AV50" s="4"/>
      <c r="AW50" s="4">
        <v>2</v>
      </c>
      <c r="AX50" s="4">
        <v>1</v>
      </c>
      <c r="AY50" s="4">
        <f t="shared" si="20"/>
        <v>2</v>
      </c>
      <c r="AZ50" s="4">
        <v>0</v>
      </c>
      <c r="BA50" s="37">
        <v>0</v>
      </c>
      <c r="BB50" s="37"/>
      <c r="BC50" s="4"/>
      <c r="BD50" s="4"/>
    </row>
    <row r="51" spans="1:56" ht="12.75">
      <c r="A51" s="1" t="s">
        <v>67</v>
      </c>
      <c r="B51" s="4" t="s">
        <v>345</v>
      </c>
      <c r="C51" s="4">
        <v>10</v>
      </c>
      <c r="D51" s="4">
        <v>4</v>
      </c>
      <c r="E51" s="4">
        <f t="shared" si="12"/>
        <v>40</v>
      </c>
      <c r="F51" s="4">
        <v>328</v>
      </c>
      <c r="G51" s="37">
        <f>SUM(F51/100)*E51</f>
        <v>131.2</v>
      </c>
      <c r="H51" s="37"/>
      <c r="I51" s="38"/>
      <c r="J51" s="27"/>
      <c r="K51" s="1" t="s">
        <v>67</v>
      </c>
      <c r="L51" s="4" t="s">
        <v>336</v>
      </c>
      <c r="M51" s="4">
        <v>10</v>
      </c>
      <c r="N51" s="4">
        <v>4</v>
      </c>
      <c r="O51" s="4">
        <f t="shared" si="13"/>
        <v>40</v>
      </c>
      <c r="P51" s="4">
        <v>328</v>
      </c>
      <c r="Q51" s="37">
        <f>SUM(P51/100)*O51</f>
        <v>131.2</v>
      </c>
      <c r="R51" s="37"/>
      <c r="S51" s="31"/>
      <c r="T51" s="1" t="s">
        <v>67</v>
      </c>
      <c r="U51" s="4" t="s">
        <v>336</v>
      </c>
      <c r="V51" s="4">
        <v>10</v>
      </c>
      <c r="W51" s="4">
        <v>2</v>
      </c>
      <c r="X51" s="4">
        <f t="shared" si="16"/>
        <v>20</v>
      </c>
      <c r="Y51" s="4">
        <v>328</v>
      </c>
      <c r="Z51" s="37">
        <f>SUM(Y51/100)*X51</f>
        <v>65.6</v>
      </c>
      <c r="AA51" s="37"/>
      <c r="AB51" s="31"/>
      <c r="AC51" s="1" t="s">
        <v>67</v>
      </c>
      <c r="AD51" s="4" t="s">
        <v>336</v>
      </c>
      <c r="AE51" s="4">
        <v>10</v>
      </c>
      <c r="AF51" s="4">
        <v>4</v>
      </c>
      <c r="AG51" s="4">
        <f t="shared" si="22"/>
        <v>40</v>
      </c>
      <c r="AH51" s="4">
        <v>328</v>
      </c>
      <c r="AI51" s="37">
        <f>SUM(AH51/100)*AG51</f>
        <v>131.2</v>
      </c>
      <c r="AJ51" s="37"/>
      <c r="AK51" s="26"/>
      <c r="AL51" s="1" t="s">
        <v>67</v>
      </c>
      <c r="AM51" s="4" t="s">
        <v>336</v>
      </c>
      <c r="AN51" s="4">
        <v>10</v>
      </c>
      <c r="AO51" s="4">
        <v>2</v>
      </c>
      <c r="AP51" s="4">
        <f t="shared" si="18"/>
        <v>20</v>
      </c>
      <c r="AQ51" s="4">
        <v>328</v>
      </c>
      <c r="AR51" s="37">
        <f>SUM(AQ51/100)*AP51</f>
        <v>65.6</v>
      </c>
      <c r="AS51" s="37"/>
      <c r="AT51" s="31"/>
      <c r="AU51" s="1" t="s">
        <v>67</v>
      </c>
      <c r="AV51" s="4" t="s">
        <v>336</v>
      </c>
      <c r="AW51" s="4">
        <v>10</v>
      </c>
      <c r="AX51" s="4">
        <v>2</v>
      </c>
      <c r="AY51" s="4">
        <f t="shared" si="20"/>
        <v>20</v>
      </c>
      <c r="AZ51" s="4">
        <v>328</v>
      </c>
      <c r="BA51" s="37">
        <f>SUM(AZ51/100)*AY51</f>
        <v>65.6</v>
      </c>
      <c r="BB51" s="37"/>
      <c r="BC51" s="4"/>
      <c r="BD51" s="4"/>
    </row>
    <row r="52" spans="1:56" ht="12.75">
      <c r="A52" s="23" t="s">
        <v>125</v>
      </c>
      <c r="B52" s="4" t="s">
        <v>344</v>
      </c>
      <c r="C52" s="4">
        <v>10</v>
      </c>
      <c r="D52" s="4">
        <v>4</v>
      </c>
      <c r="E52" s="4">
        <f t="shared" si="12"/>
        <v>40</v>
      </c>
      <c r="F52" s="4">
        <v>317</v>
      </c>
      <c r="G52" s="37">
        <f>SUM(F52/100)*E52</f>
        <v>126.8</v>
      </c>
      <c r="H52" s="37"/>
      <c r="I52" s="38"/>
      <c r="J52" s="27"/>
      <c r="K52" s="23" t="s">
        <v>125</v>
      </c>
      <c r="L52" s="4" t="s">
        <v>338</v>
      </c>
      <c r="M52" s="4">
        <v>10</v>
      </c>
      <c r="N52" s="4">
        <v>4</v>
      </c>
      <c r="O52" s="4">
        <f t="shared" si="13"/>
        <v>40</v>
      </c>
      <c r="P52" s="4">
        <v>317</v>
      </c>
      <c r="Q52" s="37">
        <f>SUM(P52/100)*O52</f>
        <v>126.8</v>
      </c>
      <c r="R52" s="37"/>
      <c r="S52" s="31"/>
      <c r="T52" s="23" t="s">
        <v>125</v>
      </c>
      <c r="U52" s="4" t="s">
        <v>336</v>
      </c>
      <c r="V52" s="4">
        <v>10</v>
      </c>
      <c r="W52" s="4">
        <v>2</v>
      </c>
      <c r="X52" s="4">
        <f t="shared" si="16"/>
        <v>20</v>
      </c>
      <c r="Y52" s="4">
        <v>317</v>
      </c>
      <c r="Z52" s="37">
        <f>SUM(Y52/100)*X52</f>
        <v>63.4</v>
      </c>
      <c r="AA52" s="37"/>
      <c r="AB52" s="31"/>
      <c r="AC52" s="23" t="s">
        <v>125</v>
      </c>
      <c r="AD52" s="4" t="s">
        <v>336</v>
      </c>
      <c r="AE52" s="4">
        <v>10</v>
      </c>
      <c r="AF52" s="4">
        <v>4</v>
      </c>
      <c r="AG52" s="4">
        <f t="shared" si="22"/>
        <v>40</v>
      </c>
      <c r="AH52" s="4">
        <v>317</v>
      </c>
      <c r="AI52" s="37">
        <f>SUM(AH52/100)*AG52</f>
        <v>126.8</v>
      </c>
      <c r="AJ52" s="37"/>
      <c r="AK52" s="26"/>
      <c r="AL52" s="23" t="s">
        <v>125</v>
      </c>
      <c r="AM52" s="4" t="s">
        <v>336</v>
      </c>
      <c r="AN52" s="4">
        <v>10</v>
      </c>
      <c r="AO52" s="4">
        <v>2</v>
      </c>
      <c r="AP52" s="4">
        <f t="shared" si="18"/>
        <v>20</v>
      </c>
      <c r="AQ52" s="4">
        <v>317</v>
      </c>
      <c r="AR52" s="37">
        <f>SUM(AQ52/100)*AP52</f>
        <v>63.4</v>
      </c>
      <c r="AS52" s="37"/>
      <c r="AT52" s="31"/>
      <c r="AU52" s="23" t="s">
        <v>125</v>
      </c>
      <c r="AV52" s="4" t="s">
        <v>336</v>
      </c>
      <c r="AW52" s="4">
        <v>10</v>
      </c>
      <c r="AX52" s="4">
        <v>2</v>
      </c>
      <c r="AY52" s="4">
        <f t="shared" si="20"/>
        <v>20</v>
      </c>
      <c r="AZ52" s="4">
        <v>317</v>
      </c>
      <c r="BA52" s="37">
        <f>SUM(AZ52/100)*AY52</f>
        <v>63.4</v>
      </c>
      <c r="BB52" s="37"/>
      <c r="BC52" s="4"/>
      <c r="BD52" s="4"/>
    </row>
    <row r="53" spans="1:56" ht="12.75">
      <c r="A53" s="33" t="s">
        <v>63</v>
      </c>
      <c r="B53" s="4" t="s">
        <v>223</v>
      </c>
      <c r="C53" s="4">
        <v>30</v>
      </c>
      <c r="D53" s="4">
        <v>2</v>
      </c>
      <c r="E53" s="4">
        <f t="shared" si="12"/>
        <v>60</v>
      </c>
      <c r="F53" s="4">
        <v>440</v>
      </c>
      <c r="G53" s="37">
        <f>SUM(F53/100)*E53</f>
        <v>264</v>
      </c>
      <c r="H53" s="37"/>
      <c r="I53" s="38">
        <f>SUM(E53*0.33)</f>
        <v>19.8</v>
      </c>
      <c r="J53" s="27"/>
      <c r="K53" s="33" t="s">
        <v>63</v>
      </c>
      <c r="L53" s="4" t="s">
        <v>223</v>
      </c>
      <c r="M53" s="4">
        <v>30</v>
      </c>
      <c r="N53" s="4">
        <v>2</v>
      </c>
      <c r="O53" s="4">
        <f t="shared" si="13"/>
        <v>60</v>
      </c>
      <c r="P53" s="4">
        <v>440</v>
      </c>
      <c r="Q53" s="37">
        <f>SUM(P53/100)*O53</f>
        <v>264</v>
      </c>
      <c r="R53" s="37"/>
      <c r="S53" s="31"/>
      <c r="T53" s="33" t="s">
        <v>63</v>
      </c>
      <c r="U53" s="4" t="s">
        <v>223</v>
      </c>
      <c r="V53" s="4">
        <v>30</v>
      </c>
      <c r="W53" s="4">
        <v>2</v>
      </c>
      <c r="X53" s="4">
        <f t="shared" si="16"/>
        <v>60</v>
      </c>
      <c r="Y53" s="4">
        <v>440</v>
      </c>
      <c r="Z53" s="37">
        <f>SUM(Y53/100)*X53</f>
        <v>264</v>
      </c>
      <c r="AA53" s="37"/>
      <c r="AB53" s="31"/>
      <c r="AC53" s="33" t="s">
        <v>63</v>
      </c>
      <c r="AD53" s="4" t="s">
        <v>223</v>
      </c>
      <c r="AE53" s="4">
        <v>30</v>
      </c>
      <c r="AF53" s="4">
        <v>2</v>
      </c>
      <c r="AG53" s="4">
        <f t="shared" si="22"/>
        <v>60</v>
      </c>
      <c r="AH53" s="4">
        <v>440</v>
      </c>
      <c r="AI53" s="37">
        <f>SUM(AH53/100)*AG53</f>
        <v>264</v>
      </c>
      <c r="AJ53" s="37"/>
      <c r="AK53" s="26"/>
      <c r="AL53" s="33" t="s">
        <v>63</v>
      </c>
      <c r="AM53" s="4" t="s">
        <v>223</v>
      </c>
      <c r="AN53" s="4">
        <v>30</v>
      </c>
      <c r="AO53" s="4">
        <v>2</v>
      </c>
      <c r="AP53" s="4">
        <f t="shared" si="18"/>
        <v>60</v>
      </c>
      <c r="AQ53" s="4">
        <v>440</v>
      </c>
      <c r="AR53" s="37">
        <f>SUM(AQ53/100)*AP53</f>
        <v>264</v>
      </c>
      <c r="AS53" s="37"/>
      <c r="AT53" s="31"/>
      <c r="AU53" s="33" t="s">
        <v>63</v>
      </c>
      <c r="AV53" s="4" t="s">
        <v>223</v>
      </c>
      <c r="AW53" s="4">
        <v>30</v>
      </c>
      <c r="AX53" s="4">
        <v>2</v>
      </c>
      <c r="AY53" s="4">
        <f t="shared" si="20"/>
        <v>60</v>
      </c>
      <c r="AZ53" s="4">
        <v>440</v>
      </c>
      <c r="BA53" s="37">
        <f>SUM(AZ53/100)*AY53</f>
        <v>264</v>
      </c>
      <c r="BB53" s="37"/>
      <c r="BC53" s="4"/>
      <c r="BD53" s="4"/>
    </row>
    <row r="54" spans="1:56" ht="12.75">
      <c r="A54" s="33" t="s">
        <v>64</v>
      </c>
      <c r="B54" s="4" t="s">
        <v>223</v>
      </c>
      <c r="C54" s="4">
        <v>30</v>
      </c>
      <c r="D54" s="4">
        <v>5</v>
      </c>
      <c r="E54" s="4">
        <f t="shared" si="12"/>
        <v>150</v>
      </c>
      <c r="F54" s="4">
        <v>440</v>
      </c>
      <c r="G54" s="37">
        <f>SUM(F54/100)*E54</f>
        <v>660</v>
      </c>
      <c r="H54" s="37"/>
      <c r="I54" s="38">
        <f>SUM(E54*0.33)</f>
        <v>49.5</v>
      </c>
      <c r="J54" s="27"/>
      <c r="K54" s="33" t="s">
        <v>64</v>
      </c>
      <c r="L54" s="4" t="s">
        <v>223</v>
      </c>
      <c r="M54" s="4">
        <v>30</v>
      </c>
      <c r="N54" s="4">
        <v>6</v>
      </c>
      <c r="O54" s="4">
        <f t="shared" si="13"/>
        <v>180</v>
      </c>
      <c r="P54" s="4">
        <v>440</v>
      </c>
      <c r="Q54" s="37">
        <f>SUM(P54/100)*O54</f>
        <v>792.0000000000001</v>
      </c>
      <c r="R54" s="37"/>
      <c r="S54" s="31"/>
      <c r="T54" s="33" t="s">
        <v>64</v>
      </c>
      <c r="U54" s="4" t="s">
        <v>223</v>
      </c>
      <c r="V54" s="4">
        <v>30</v>
      </c>
      <c r="W54" s="4">
        <v>4</v>
      </c>
      <c r="X54" s="4">
        <f t="shared" si="16"/>
        <v>120</v>
      </c>
      <c r="Y54" s="4">
        <v>440</v>
      </c>
      <c r="Z54" s="37">
        <f>SUM(Y54/100)*X54</f>
        <v>528</v>
      </c>
      <c r="AA54" s="37"/>
      <c r="AB54" s="31"/>
      <c r="AC54" s="33" t="s">
        <v>64</v>
      </c>
      <c r="AD54" s="4" t="s">
        <v>223</v>
      </c>
      <c r="AE54" s="4">
        <v>30</v>
      </c>
      <c r="AF54" s="4">
        <v>6</v>
      </c>
      <c r="AG54" s="4">
        <f t="shared" si="22"/>
        <v>180</v>
      </c>
      <c r="AH54" s="4">
        <v>440</v>
      </c>
      <c r="AI54" s="37">
        <f>SUM(AH54/100)*AG54</f>
        <v>792.0000000000001</v>
      </c>
      <c r="AJ54" s="37"/>
      <c r="AK54" s="26"/>
      <c r="AL54" s="33" t="s">
        <v>64</v>
      </c>
      <c r="AM54" s="4" t="s">
        <v>223</v>
      </c>
      <c r="AN54" s="4">
        <v>30</v>
      </c>
      <c r="AO54" s="4">
        <v>4</v>
      </c>
      <c r="AP54" s="4">
        <f t="shared" si="18"/>
        <v>120</v>
      </c>
      <c r="AQ54" s="4">
        <v>440</v>
      </c>
      <c r="AR54" s="37">
        <f>SUM(AQ54/100)*AP54</f>
        <v>528</v>
      </c>
      <c r="AS54" s="37"/>
      <c r="AT54" s="31"/>
      <c r="AU54" s="33" t="s">
        <v>64</v>
      </c>
      <c r="AV54" s="4" t="s">
        <v>223</v>
      </c>
      <c r="AW54" s="4">
        <v>30</v>
      </c>
      <c r="AX54" s="4">
        <v>3</v>
      </c>
      <c r="AY54" s="4">
        <f t="shared" si="20"/>
        <v>90</v>
      </c>
      <c r="AZ54" s="4">
        <v>440</v>
      </c>
      <c r="BA54" s="37">
        <f>SUM(AZ54/100)*AY54</f>
        <v>396.00000000000006</v>
      </c>
      <c r="BB54" s="37"/>
      <c r="BC54" s="4"/>
      <c r="BD54" s="4"/>
    </row>
    <row r="55" spans="1:56" ht="12.75">
      <c r="A55" s="1" t="s">
        <v>68</v>
      </c>
      <c r="B55" s="4"/>
      <c r="C55" s="4"/>
      <c r="D55" s="4"/>
      <c r="E55" s="4"/>
      <c r="F55" s="4"/>
      <c r="G55" s="37"/>
      <c r="H55" s="41">
        <f>SUM(G34:G54)</f>
        <v>3935.5</v>
      </c>
      <c r="I55" s="38"/>
      <c r="J55" s="27"/>
      <c r="K55" s="1" t="s">
        <v>68</v>
      </c>
      <c r="L55" s="4"/>
      <c r="M55" s="4"/>
      <c r="N55" s="4"/>
      <c r="O55" s="4"/>
      <c r="P55" s="4"/>
      <c r="Q55" s="37"/>
      <c r="R55" s="41">
        <f>SUM(Q34:Q54)</f>
        <v>4238.6</v>
      </c>
      <c r="S55" s="31"/>
      <c r="T55" s="1" t="s">
        <v>68</v>
      </c>
      <c r="U55" s="4"/>
      <c r="V55" s="4"/>
      <c r="W55" s="4"/>
      <c r="X55" s="4"/>
      <c r="Y55" s="4"/>
      <c r="Z55" s="37"/>
      <c r="AA55" s="41">
        <f>SUM(Z34:Z54)</f>
        <v>3368.6999999999994</v>
      </c>
      <c r="AB55" s="31"/>
      <c r="AC55" s="1" t="s">
        <v>68</v>
      </c>
      <c r="AD55" s="4"/>
      <c r="AE55" s="4"/>
      <c r="AF55" s="4"/>
      <c r="AG55" s="4"/>
      <c r="AH55" s="4"/>
      <c r="AI55" s="37"/>
      <c r="AJ55" s="41">
        <f>SUM(AI34:AI54)</f>
        <v>4290.200000000001</v>
      </c>
      <c r="AK55" s="26"/>
      <c r="AL55" s="1" t="s">
        <v>68</v>
      </c>
      <c r="AM55" s="4"/>
      <c r="AN55" s="4"/>
      <c r="AO55" s="4"/>
      <c r="AP55" s="4"/>
      <c r="AQ55" s="4"/>
      <c r="AR55" s="37"/>
      <c r="AS55" s="41">
        <f>SUM(AR34:AR54)</f>
        <v>3368.6999999999994</v>
      </c>
      <c r="AT55" s="31"/>
      <c r="AU55" s="1" t="s">
        <v>68</v>
      </c>
      <c r="AV55" s="4"/>
      <c r="AW55" s="4"/>
      <c r="AX55" s="4"/>
      <c r="AY55" s="4"/>
      <c r="AZ55" s="4"/>
      <c r="BA55" s="37"/>
      <c r="BB55" s="41">
        <f>SUM(BA34:BA54)</f>
        <v>2975.6</v>
      </c>
      <c r="BC55" s="4"/>
      <c r="BD55" s="4"/>
    </row>
    <row r="56" spans="1:56" ht="12.75">
      <c r="A56" s="1" t="s">
        <v>80</v>
      </c>
      <c r="B56" s="4"/>
      <c r="C56" s="4"/>
      <c r="D56" s="4"/>
      <c r="E56" s="4"/>
      <c r="F56" s="4"/>
      <c r="G56" s="37"/>
      <c r="H56" s="41">
        <f>SUM(H55/7)</f>
        <v>562.2142857142857</v>
      </c>
      <c r="I56" s="38" t="s">
        <v>14</v>
      </c>
      <c r="J56" s="27"/>
      <c r="K56" s="1" t="s">
        <v>80</v>
      </c>
      <c r="L56" s="4"/>
      <c r="M56" s="4"/>
      <c r="N56" s="4"/>
      <c r="O56" s="4"/>
      <c r="P56" s="4"/>
      <c r="Q56" s="37"/>
      <c r="R56" s="41">
        <f>SUM(R55/7)</f>
        <v>605.5142857142857</v>
      </c>
      <c r="S56" s="31"/>
      <c r="T56" s="1" t="s">
        <v>80</v>
      </c>
      <c r="U56" s="4"/>
      <c r="V56" s="4"/>
      <c r="W56" s="4"/>
      <c r="X56" s="4"/>
      <c r="Y56" s="4"/>
      <c r="Z56" s="37"/>
      <c r="AA56" s="41">
        <f>SUM(AA55/5)</f>
        <v>673.7399999999999</v>
      </c>
      <c r="AB56" s="31"/>
      <c r="AC56" s="1" t="s">
        <v>80</v>
      </c>
      <c r="AD56" s="4"/>
      <c r="AE56" s="4"/>
      <c r="AF56" s="4"/>
      <c r="AG56" s="4"/>
      <c r="AH56" s="4"/>
      <c r="AI56" s="37"/>
      <c r="AJ56" s="41">
        <f>SUM(AJ55/6)</f>
        <v>715.0333333333334</v>
      </c>
      <c r="AK56" s="26"/>
      <c r="AL56" s="1" t="s">
        <v>80</v>
      </c>
      <c r="AM56" s="4"/>
      <c r="AN56" s="4"/>
      <c r="AO56" s="4"/>
      <c r="AP56" s="4"/>
      <c r="AQ56" s="4"/>
      <c r="AR56" s="37"/>
      <c r="AS56" s="41">
        <f>SUM(AS55/5)</f>
        <v>673.7399999999999</v>
      </c>
      <c r="AT56" s="31"/>
      <c r="AU56" s="1" t="s">
        <v>80</v>
      </c>
      <c r="AV56" s="4"/>
      <c r="AW56" s="4"/>
      <c r="AX56" s="4"/>
      <c r="AY56" s="4"/>
      <c r="AZ56" s="4"/>
      <c r="BA56" s="37"/>
      <c r="BB56" s="41">
        <f>SUM(BB55/4)</f>
        <v>743.9</v>
      </c>
      <c r="BC56" s="4"/>
      <c r="BD56" s="4"/>
    </row>
    <row r="57" spans="1:56" ht="12.75">
      <c r="A57" s="4"/>
      <c r="B57" s="4"/>
      <c r="C57" s="4"/>
      <c r="D57" s="4"/>
      <c r="E57" s="4"/>
      <c r="F57" s="4"/>
      <c r="G57" s="37"/>
      <c r="H57" s="37"/>
      <c r="I57" s="38"/>
      <c r="J57" s="27"/>
      <c r="K57" s="4"/>
      <c r="L57" s="4"/>
      <c r="M57" s="4"/>
      <c r="N57" s="4"/>
      <c r="O57" s="4"/>
      <c r="P57" s="4"/>
      <c r="Q57" s="37"/>
      <c r="R57" s="37"/>
      <c r="S57" s="31"/>
      <c r="T57" s="4"/>
      <c r="U57" s="4"/>
      <c r="V57" s="4"/>
      <c r="W57" s="4"/>
      <c r="X57" s="4"/>
      <c r="Y57" s="4"/>
      <c r="Z57" s="37"/>
      <c r="AA57" s="37"/>
      <c r="AB57" s="31"/>
      <c r="AC57" s="4"/>
      <c r="AD57" s="4"/>
      <c r="AE57" s="4"/>
      <c r="AF57" s="4"/>
      <c r="AG57" s="4"/>
      <c r="AH57" s="4"/>
      <c r="AI57" s="37"/>
      <c r="AJ57" s="37"/>
      <c r="AK57" s="26"/>
      <c r="AL57" s="4"/>
      <c r="AM57" s="4"/>
      <c r="AN57" s="4"/>
      <c r="AO57" s="4"/>
      <c r="AP57" s="4"/>
      <c r="AQ57" s="4"/>
      <c r="AR57" s="37"/>
      <c r="AS57" s="37"/>
      <c r="AT57" s="31"/>
      <c r="AU57" s="4"/>
      <c r="AV57" s="4"/>
      <c r="AW57" s="4"/>
      <c r="AX57" s="4"/>
      <c r="AY57" s="4"/>
      <c r="AZ57" s="4"/>
      <c r="BA57" s="37"/>
      <c r="BB57" s="37"/>
      <c r="BC57" s="4"/>
      <c r="BD57" s="4"/>
    </row>
    <row r="58" spans="1:56" ht="12.75">
      <c r="A58" s="1" t="s">
        <v>69</v>
      </c>
      <c r="B58" s="4"/>
      <c r="C58" s="4"/>
      <c r="D58" s="4"/>
      <c r="E58" s="1"/>
      <c r="F58" s="1"/>
      <c r="G58" s="41"/>
      <c r="H58" s="41">
        <f>SUM(G4:G57)</f>
        <v>14496.22</v>
      </c>
      <c r="I58" s="42">
        <f>SUM(I4:I54)</f>
        <v>506.37000000000006</v>
      </c>
      <c r="J58" s="30"/>
      <c r="K58" s="1" t="s">
        <v>69</v>
      </c>
      <c r="L58" s="4"/>
      <c r="M58" s="4"/>
      <c r="N58" s="4"/>
      <c r="O58" s="1"/>
      <c r="P58" s="1"/>
      <c r="Q58" s="41"/>
      <c r="R58" s="41">
        <f>SUM(Q4:Q57)</f>
        <v>16058.359999999999</v>
      </c>
      <c r="S58" s="32"/>
      <c r="T58" s="1" t="s">
        <v>69</v>
      </c>
      <c r="U58" s="4"/>
      <c r="V58" s="4"/>
      <c r="W58" s="4"/>
      <c r="X58" s="1"/>
      <c r="Y58" s="1"/>
      <c r="Z58" s="41"/>
      <c r="AA58" s="41">
        <f>SUM(Z4:Z57)</f>
        <v>12617.460000000003</v>
      </c>
      <c r="AB58" s="32"/>
      <c r="AC58" s="1" t="s">
        <v>69</v>
      </c>
      <c r="AD58" s="4"/>
      <c r="AE58" s="4"/>
      <c r="AF58" s="4"/>
      <c r="AG58" s="1"/>
      <c r="AH58" s="1"/>
      <c r="AI58" s="41"/>
      <c r="AJ58" s="41">
        <f>SUM(AI4:AI57)</f>
        <v>14719.919999999998</v>
      </c>
      <c r="AK58" s="26"/>
      <c r="AL58" s="1" t="s">
        <v>69</v>
      </c>
      <c r="AM58" s="4"/>
      <c r="AN58" s="4"/>
      <c r="AO58" s="4"/>
      <c r="AP58" s="1"/>
      <c r="AQ58" s="1"/>
      <c r="AR58" s="41"/>
      <c r="AS58" s="41">
        <f>SUM(AR4:AR57)</f>
        <v>12617.460000000003</v>
      </c>
      <c r="AT58" s="32"/>
      <c r="AU58" s="1" t="s">
        <v>69</v>
      </c>
      <c r="AV58" s="4"/>
      <c r="AW58" s="4"/>
      <c r="AX58" s="4"/>
      <c r="AY58" s="1"/>
      <c r="AZ58" s="1"/>
      <c r="BA58" s="41"/>
      <c r="BB58" s="41">
        <f>SUM(BA4:BA57)</f>
        <v>11069.2</v>
      </c>
      <c r="BC58" s="4"/>
      <c r="BD58" s="4"/>
    </row>
    <row r="59" spans="1:56" ht="12.75">
      <c r="A59" s="1" t="s">
        <v>82</v>
      </c>
      <c r="B59" s="4"/>
      <c r="C59" s="4"/>
      <c r="D59" s="4"/>
      <c r="E59" s="1"/>
      <c r="F59" s="1"/>
      <c r="G59" s="41"/>
      <c r="H59" s="41">
        <f>SUM(H58/7)</f>
        <v>2070.888571428571</v>
      </c>
      <c r="I59" s="42">
        <f>SUM(I58/6)</f>
        <v>84.39500000000001</v>
      </c>
      <c r="J59" s="30"/>
      <c r="K59" s="1" t="s">
        <v>82</v>
      </c>
      <c r="L59" s="4"/>
      <c r="M59" s="4"/>
      <c r="N59" s="4"/>
      <c r="O59" s="1"/>
      <c r="P59" s="1"/>
      <c r="Q59" s="41"/>
      <c r="R59" s="41">
        <f>SUM(R58/8)</f>
        <v>2007.2949999999998</v>
      </c>
      <c r="S59" s="32"/>
      <c r="T59" s="1" t="s">
        <v>82</v>
      </c>
      <c r="U59" s="4"/>
      <c r="V59" s="4"/>
      <c r="W59" s="4"/>
      <c r="X59" s="1"/>
      <c r="Y59" s="1"/>
      <c r="Z59" s="41"/>
      <c r="AA59" s="41">
        <f>SUM(AA58/6)</f>
        <v>2102.9100000000003</v>
      </c>
      <c r="AB59" s="32"/>
      <c r="AC59" s="1" t="s">
        <v>82</v>
      </c>
      <c r="AD59" s="4"/>
      <c r="AE59" s="4"/>
      <c r="AF59" s="4"/>
      <c r="AG59" s="1"/>
      <c r="AH59" s="1"/>
      <c r="AI59" s="41"/>
      <c r="AJ59" s="41">
        <f>SUM(AJ58/7)</f>
        <v>2102.845714285714</v>
      </c>
      <c r="AK59" s="26"/>
      <c r="AL59" s="1" t="s">
        <v>82</v>
      </c>
      <c r="AM59" s="4"/>
      <c r="AN59" s="4"/>
      <c r="AO59" s="4"/>
      <c r="AP59" s="1"/>
      <c r="AQ59" s="1"/>
      <c r="AR59" s="41"/>
      <c r="AS59" s="41">
        <f>SUM(AS58/6)</f>
        <v>2102.9100000000003</v>
      </c>
      <c r="AT59" s="32"/>
      <c r="AU59" s="1" t="s">
        <v>82</v>
      </c>
      <c r="AV59" s="4"/>
      <c r="AW59" s="4"/>
      <c r="AX59" s="4"/>
      <c r="AY59" s="1"/>
      <c r="AZ59" s="1"/>
      <c r="BA59" s="41"/>
      <c r="BB59" s="41">
        <f>SUM(BB58/5)</f>
        <v>2213.84</v>
      </c>
      <c r="BC59" s="4"/>
      <c r="BD59" s="4"/>
    </row>
    <row r="60" spans="1:56" ht="12.75">
      <c r="A60" s="1" t="s">
        <v>70</v>
      </c>
      <c r="B60" s="4"/>
      <c r="C60" s="4"/>
      <c r="D60" s="4"/>
      <c r="E60" s="1">
        <f>SUM(E4:E59)</f>
        <v>3814</v>
      </c>
      <c r="F60" s="1"/>
      <c r="G60" s="41"/>
      <c r="H60" s="41">
        <f>SUM(E60/7)</f>
        <v>544.8571428571429</v>
      </c>
      <c r="I60" s="42">
        <f>SUM(I58/E60)*100</f>
        <v>13.276612480335606</v>
      </c>
      <c r="J60" s="27"/>
      <c r="K60" s="1" t="s">
        <v>70</v>
      </c>
      <c r="L60" s="4"/>
      <c r="M60" s="4"/>
      <c r="N60" s="4"/>
      <c r="O60" s="1">
        <f>SUM(O4:O59)</f>
        <v>4324</v>
      </c>
      <c r="P60" s="1"/>
      <c r="Q60" s="41"/>
      <c r="R60" s="41">
        <f>SUM(O60/8)</f>
        <v>540.5</v>
      </c>
      <c r="S60" s="32"/>
      <c r="T60" s="1" t="s">
        <v>70</v>
      </c>
      <c r="U60" s="4"/>
      <c r="V60" s="4"/>
      <c r="W60" s="4"/>
      <c r="X60" s="1">
        <f>SUM(X4:X59)</f>
        <v>3229</v>
      </c>
      <c r="Y60" s="1"/>
      <c r="Z60" s="41"/>
      <c r="AA60" s="41">
        <f>SUM(X60/6)</f>
        <v>538.1666666666666</v>
      </c>
      <c r="AB60" s="32"/>
      <c r="AC60" s="1" t="s">
        <v>70</v>
      </c>
      <c r="AD60" s="4"/>
      <c r="AE60" s="4"/>
      <c r="AF60" s="4"/>
      <c r="AG60" s="1">
        <f>SUM(AG4:AG59)</f>
        <v>3730</v>
      </c>
      <c r="AH60" s="1"/>
      <c r="AI60" s="41"/>
      <c r="AJ60" s="41">
        <f>SUM(AG60/7)</f>
        <v>532.8571428571429</v>
      </c>
      <c r="AK60" s="26"/>
      <c r="AL60" s="1" t="s">
        <v>70</v>
      </c>
      <c r="AM60" s="4"/>
      <c r="AN60" s="4"/>
      <c r="AO60" s="4"/>
      <c r="AP60" s="1">
        <f>SUM(AP4:AP59)</f>
        <v>3229</v>
      </c>
      <c r="AQ60" s="1"/>
      <c r="AR60" s="41"/>
      <c r="AS60" s="41">
        <f>SUM(AP60/6)</f>
        <v>538.1666666666666</v>
      </c>
      <c r="AT60" s="32"/>
      <c r="AU60" s="1" t="s">
        <v>70</v>
      </c>
      <c r="AV60" s="4"/>
      <c r="AW60" s="4"/>
      <c r="AX60" s="4"/>
      <c r="AY60" s="1">
        <f>SUM(AY4:AY59)</f>
        <v>2821</v>
      </c>
      <c r="AZ60" s="1"/>
      <c r="BA60" s="41"/>
      <c r="BB60" s="41">
        <f>SUM(AY60/5)</f>
        <v>564.2</v>
      </c>
      <c r="BC60" s="4"/>
      <c r="BD60" s="4"/>
    </row>
    <row r="61" spans="1:56" ht="34.5" customHeight="1">
      <c r="A61" s="1" t="s">
        <v>170</v>
      </c>
      <c r="B61" s="4"/>
      <c r="C61" s="4"/>
      <c r="D61" s="4"/>
      <c r="E61" s="4"/>
      <c r="F61" s="4"/>
      <c r="G61" s="37"/>
      <c r="H61" s="36" t="s">
        <v>132</v>
      </c>
      <c r="I61" s="42" t="s">
        <v>131</v>
      </c>
      <c r="J61" s="27"/>
      <c r="T61" s="4"/>
      <c r="U61" s="4"/>
      <c r="V61" s="4"/>
      <c r="W61" s="4"/>
      <c r="X61" s="4"/>
      <c r="Y61" s="4"/>
      <c r="Z61" s="4"/>
      <c r="AA61" s="4"/>
      <c r="AK61" s="26"/>
      <c r="AL61" s="4"/>
      <c r="AM61" s="4"/>
      <c r="AN61" s="4"/>
      <c r="AO61" s="4"/>
      <c r="AP61" s="4"/>
      <c r="AQ61" s="4"/>
      <c r="AR61" s="4"/>
      <c r="AS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37" ht="12.75">
      <c r="A62" s="15"/>
      <c r="B62" s="15"/>
      <c r="C62" s="15"/>
      <c r="D62" s="15"/>
      <c r="E62" s="15"/>
      <c r="F62" s="15"/>
      <c r="G62" s="16"/>
      <c r="H62" s="16"/>
      <c r="I62" s="17"/>
      <c r="J62" s="15"/>
      <c r="AK62" s="26"/>
    </row>
    <row r="63" spans="1:37" ht="12.75">
      <c r="A63" s="14" t="s">
        <v>71</v>
      </c>
      <c r="B63" s="15"/>
      <c r="C63" s="15"/>
      <c r="D63" s="15"/>
      <c r="E63" s="15"/>
      <c r="F63" s="15"/>
      <c r="G63" s="16"/>
      <c r="H63" s="16"/>
      <c r="I63" s="17"/>
      <c r="J63" s="15"/>
      <c r="AK63" s="26"/>
    </row>
    <row r="64" spans="1:37" ht="12.75">
      <c r="A64" s="15" t="s">
        <v>130</v>
      </c>
      <c r="B64" s="15" t="s">
        <v>136</v>
      </c>
      <c r="C64" s="15"/>
      <c r="D64" s="15"/>
      <c r="E64" s="15">
        <v>335</v>
      </c>
      <c r="F64" s="15"/>
      <c r="G64" s="16"/>
      <c r="H64" s="16"/>
      <c r="I64" s="17"/>
      <c r="J64" s="15"/>
      <c r="AK64" s="26"/>
    </row>
    <row r="65" spans="1:37" ht="12.75">
      <c r="A65" s="15" t="s">
        <v>199</v>
      </c>
      <c r="B65" s="15" t="s">
        <v>200</v>
      </c>
      <c r="C65" s="15"/>
      <c r="D65" s="15"/>
      <c r="E65" s="15">
        <v>200</v>
      </c>
      <c r="F65" s="15"/>
      <c r="G65" s="16"/>
      <c r="H65" s="16"/>
      <c r="I65" s="17"/>
      <c r="J65" s="15"/>
      <c r="AK65" s="26"/>
    </row>
    <row r="66" spans="1:37" ht="12.75">
      <c r="A66" s="15" t="s">
        <v>201</v>
      </c>
      <c r="B66" s="15" t="s">
        <v>200</v>
      </c>
      <c r="C66" s="15"/>
      <c r="D66" s="15"/>
      <c r="E66" s="15">
        <v>200</v>
      </c>
      <c r="F66" s="15"/>
      <c r="G66" s="16"/>
      <c r="H66" s="16"/>
      <c r="I66" s="17"/>
      <c r="J66" s="15"/>
      <c r="AK66" s="26"/>
    </row>
    <row r="67" spans="1:37" ht="12.75">
      <c r="A67" s="15" t="s">
        <v>272</v>
      </c>
      <c r="B67" s="15"/>
      <c r="C67" s="15"/>
      <c r="D67" s="15"/>
      <c r="E67" s="15"/>
      <c r="F67" s="15"/>
      <c r="G67" s="16"/>
      <c r="H67" s="16"/>
      <c r="I67" s="17"/>
      <c r="J67" s="15"/>
      <c r="AK67" s="26"/>
    </row>
    <row r="68" spans="1:37" ht="12.75">
      <c r="A68" s="15" t="s">
        <v>273</v>
      </c>
      <c r="B68" s="15"/>
      <c r="C68" s="15"/>
      <c r="D68" s="15"/>
      <c r="E68" s="15"/>
      <c r="F68" s="15"/>
      <c r="G68" s="16"/>
      <c r="H68" s="16"/>
      <c r="I68" s="17"/>
      <c r="J68" s="15"/>
      <c r="AK68" s="26"/>
    </row>
    <row r="69" spans="1:37" ht="12.75">
      <c r="A69" s="15" t="s">
        <v>274</v>
      </c>
      <c r="G69" s="13"/>
      <c r="I69" s="15"/>
      <c r="AK69" s="26"/>
    </row>
    <row r="70" spans="1:37" ht="12.75">
      <c r="A70" s="15" t="s">
        <v>286</v>
      </c>
      <c r="G70" s="13"/>
      <c r="AK70" s="26"/>
    </row>
    <row r="71" ht="12.75">
      <c r="G71" s="13"/>
    </row>
    <row r="72" ht="12.75">
      <c r="G72" s="13"/>
    </row>
    <row r="73" ht="12.75">
      <c r="G73" s="13"/>
    </row>
    <row r="74" ht="12.75">
      <c r="G74" s="13"/>
    </row>
    <row r="75" ht="12.75">
      <c r="G75" s="13"/>
    </row>
    <row r="76" ht="12.75">
      <c r="G76" s="13"/>
    </row>
    <row r="77" ht="12.75">
      <c r="G77" s="13"/>
    </row>
    <row r="78" ht="12.75">
      <c r="G78" s="13"/>
    </row>
    <row r="79" ht="12.75">
      <c r="G79" s="13"/>
    </row>
    <row r="80" ht="12.75">
      <c r="G80" s="13"/>
    </row>
    <row r="81" ht="12.75">
      <c r="G81" s="13"/>
    </row>
  </sheetData>
  <sheetProtection/>
  <printOptions/>
  <pageMargins left="0.1968503937007874" right="0.1968503937007874" top="0.1968503937007874" bottom="0.07874015748031496" header="0.1968503937007874" footer="0.1181102362204724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33.7109375" style="0" customWidth="1"/>
    <col min="3" max="3" width="31.421875" style="0" customWidth="1"/>
    <col min="4" max="4" width="13.28125" style="0" customWidth="1"/>
  </cols>
  <sheetData>
    <row r="1" spans="1:6" ht="12.75">
      <c r="A1" s="2"/>
      <c r="B1" s="8" t="s">
        <v>0</v>
      </c>
      <c r="C1" s="9" t="s">
        <v>1</v>
      </c>
      <c r="D1" s="8" t="s">
        <v>2</v>
      </c>
      <c r="E1" s="8" t="s">
        <v>3</v>
      </c>
      <c r="F1" s="6"/>
    </row>
    <row r="2" spans="1:6" ht="12.75">
      <c r="A2" s="2"/>
      <c r="B2" s="6" t="s">
        <v>192</v>
      </c>
      <c r="C2" s="6"/>
      <c r="D2" s="6"/>
      <c r="E2" s="6">
        <v>10</v>
      </c>
      <c r="F2" s="6"/>
    </row>
    <row r="3" spans="1:6" ht="12.75">
      <c r="A3" s="2"/>
      <c r="B3" s="6" t="s">
        <v>230</v>
      </c>
      <c r="C3" s="6" t="s">
        <v>231</v>
      </c>
      <c r="D3" s="6"/>
      <c r="E3" s="6">
        <v>60</v>
      </c>
      <c r="F3" s="6"/>
    </row>
    <row r="4" spans="2:6" ht="12.75">
      <c r="B4" s="6" t="s">
        <v>251</v>
      </c>
      <c r="C4" s="6"/>
      <c r="D4" s="6"/>
      <c r="E4" s="6"/>
      <c r="F4" s="6"/>
    </row>
    <row r="5" spans="2:6" ht="12.75">
      <c r="B5" s="6" t="s">
        <v>252</v>
      </c>
      <c r="C5" s="6" t="s">
        <v>253</v>
      </c>
      <c r="D5" s="6"/>
      <c r="E5" s="6"/>
      <c r="F5" s="6"/>
    </row>
    <row r="6" spans="2:6" ht="12.75">
      <c r="B6" s="6" t="s">
        <v>254</v>
      </c>
      <c r="C6" s="6"/>
      <c r="D6" s="6"/>
      <c r="E6" s="6"/>
      <c r="F6" s="6"/>
    </row>
    <row r="7" spans="2:6" ht="12.75">
      <c r="B7" s="6"/>
      <c r="C7" s="6"/>
      <c r="D7" s="6"/>
      <c r="E7" s="6"/>
      <c r="F7" s="6"/>
    </row>
    <row r="8" spans="2:6" ht="12.75">
      <c r="B8" s="6"/>
      <c r="C8" s="6"/>
      <c r="D8" s="6"/>
      <c r="E8" s="6"/>
      <c r="F8" s="6"/>
    </row>
    <row r="9" spans="2:6" ht="12.75">
      <c r="B9" s="6"/>
      <c r="C9" s="6"/>
      <c r="D9" s="6"/>
      <c r="E9" s="6"/>
      <c r="F9" s="6"/>
    </row>
    <row r="10" spans="2:6" ht="12.75">
      <c r="B10" s="6" t="s">
        <v>242</v>
      </c>
      <c r="C10" s="25" t="s">
        <v>243</v>
      </c>
      <c r="D10" s="6"/>
      <c r="E10" s="6">
        <v>48</v>
      </c>
      <c r="F10" s="6"/>
    </row>
    <row r="11" spans="2:6" ht="12.75">
      <c r="B11" s="6" t="s">
        <v>244</v>
      </c>
      <c r="C11" s="25"/>
      <c r="D11" s="6"/>
      <c r="E11" s="6">
        <v>20</v>
      </c>
      <c r="F11" s="6"/>
    </row>
    <row r="12" spans="1:11" ht="12.75">
      <c r="A12" s="2"/>
      <c r="B12" s="7" t="s">
        <v>167</v>
      </c>
      <c r="C12" s="7" t="s">
        <v>183</v>
      </c>
      <c r="D12" s="7"/>
      <c r="E12" s="7">
        <v>216</v>
      </c>
      <c r="H12" s="7"/>
      <c r="I12" s="7"/>
      <c r="J12" s="7"/>
      <c r="K12" s="7"/>
    </row>
    <row r="13" spans="2:6" ht="12.75">
      <c r="B13" s="6" t="s">
        <v>37</v>
      </c>
      <c r="C13" s="25" t="s">
        <v>321</v>
      </c>
      <c r="D13" s="6" t="s">
        <v>38</v>
      </c>
      <c r="E13" s="6">
        <v>60</v>
      </c>
      <c r="F13" s="6"/>
    </row>
    <row r="14" spans="2:6" ht="12.75">
      <c r="B14" s="6" t="s">
        <v>241</v>
      </c>
      <c r="C14" s="25" t="s">
        <v>240</v>
      </c>
      <c r="D14" s="6" t="s">
        <v>38</v>
      </c>
      <c r="E14" s="6">
        <v>60</v>
      </c>
      <c r="F14" s="6"/>
    </row>
    <row r="15" spans="2:6" ht="12.75">
      <c r="B15" s="6" t="s">
        <v>245</v>
      </c>
      <c r="C15" s="5" t="s">
        <v>246</v>
      </c>
      <c r="D15" s="6" t="s">
        <v>14</v>
      </c>
      <c r="E15" s="6">
        <v>422</v>
      </c>
      <c r="F15" s="6"/>
    </row>
    <row r="16" spans="1:5" ht="12.75">
      <c r="A16" s="2"/>
      <c r="B16" s="7" t="s">
        <v>232</v>
      </c>
      <c r="C16" s="7" t="s">
        <v>247</v>
      </c>
      <c r="D16" s="24"/>
      <c r="E16" s="7">
        <v>140</v>
      </c>
    </row>
    <row r="17" spans="1:5" ht="12.75">
      <c r="A17" s="2"/>
      <c r="B17" s="7" t="s">
        <v>248</v>
      </c>
      <c r="C17" s="7" t="s">
        <v>249</v>
      </c>
      <c r="D17" s="7" t="s">
        <v>182</v>
      </c>
      <c r="E17" s="7">
        <v>370</v>
      </c>
    </row>
    <row r="18" spans="2:3" ht="12.75">
      <c r="B18" s="7" t="s">
        <v>256</v>
      </c>
      <c r="C18" s="5" t="s">
        <v>257</v>
      </c>
    </row>
    <row r="19" ht="12.75">
      <c r="B19" s="7" t="s">
        <v>322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 Desktop</cp:lastModifiedBy>
  <cp:lastPrinted>2010-03-06T03:59:26Z</cp:lastPrinted>
  <dcterms:created xsi:type="dcterms:W3CDTF">2008-01-28T04:29:44Z</dcterms:created>
  <dcterms:modified xsi:type="dcterms:W3CDTF">2010-07-14T21:29:35Z</dcterms:modified>
  <cp:category/>
  <cp:version/>
  <cp:contentType/>
  <cp:contentStatus/>
</cp:coreProperties>
</file>